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User\Documents\NSWBA\2023\"/>
    </mc:Choice>
  </mc:AlternateContent>
  <xr:revisionPtr revIDLastSave="0" documentId="13_ncr:1_{20A7014E-7AD8-4594-A5C9-2C6357E9F1FE}" xr6:coauthVersionLast="47" xr6:coauthVersionMax="47" xr10:uidLastSave="{00000000-0000-0000-0000-000000000000}"/>
  <bookViews>
    <workbookView xWindow="28680" yWindow="-120" windowWidth="29040" windowHeight="15720" xr2:uid="{00000000-000D-0000-FFFF-FFFF00000000}"/>
  </bookViews>
  <sheets>
    <sheet name="Instructions" sheetId="4" r:id="rId1"/>
    <sheet name="CT Club Qualifying " sheetId="7" r:id="rId2"/>
    <sheet name="Data" sheetId="6" r:id="rId3"/>
  </sheets>
  <definedNames>
    <definedName name="MPCost">Data!$D$4</definedName>
    <definedName name="RFEntryFee">Data!$G$2</definedName>
    <definedName name="RFNomFee">Data!$G$3</definedName>
    <definedName name="TeamEntryFee">Data!$D$6</definedName>
    <definedName name="YEAR">Data!$D$2</definedName>
    <definedName name="ZFNomFee">Data!$G$4</definedName>
    <definedName name="ZFQualFee">Data!$G$3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7" l="1"/>
  <c r="H52" i="7"/>
  <c r="L49" i="7"/>
  <c r="L48" i="7"/>
  <c r="A39" i="7"/>
  <c r="J32" i="7"/>
  <c r="O45" i="7" l="1"/>
  <c r="Q45" i="7" s="1"/>
  <c r="B40" i="7"/>
  <c r="O44" i="7"/>
  <c r="Q44" i="7" s="1"/>
  <c r="G37" i="7"/>
  <c r="P46" i="7"/>
  <c r="P45" i="7"/>
  <c r="P44" i="7"/>
  <c r="E53" i="6"/>
  <c r="E54" i="6"/>
  <c r="E55" i="6"/>
  <c r="E56" i="6"/>
  <c r="E57" i="6"/>
  <c r="E58" i="6"/>
  <c r="E59" i="6"/>
  <c r="E60" i="6"/>
  <c r="E61" i="6"/>
  <c r="E62" i="6"/>
  <c r="B33" i="7"/>
  <c r="T3"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 i="7"/>
  <c r="Q36" i="7" a="1"/>
  <c r="Q36" i="7" s="1"/>
  <c r="Q35" i="7" a="1"/>
  <c r="Q35" i="7" s="1"/>
  <c r="J39" i="7" s="1"/>
  <c r="G38" i="7"/>
  <c r="O46" i="7"/>
  <c r="Q46" i="7" s="1"/>
  <c r="O17" i="7" l="1"/>
  <c r="Q24" i="7"/>
  <c r="Q25" i="7"/>
  <c r="Q26" i="7"/>
  <c r="Q27" i="7"/>
  <c r="Q23" i="7"/>
  <c r="G26" i="7" l="1"/>
  <c r="G25" i="7"/>
  <c r="F26" i="7"/>
  <c r="F27" i="7" s="1"/>
  <c r="O13" i="7"/>
  <c r="O14" i="7" l="1"/>
  <c r="P12" i="7"/>
  <c r="T64" i="6"/>
  <c r="T65" i="6"/>
  <c r="T66" i="6"/>
  <c r="T67" i="6"/>
  <c r="T68" i="6"/>
  <c r="T69" i="6"/>
  <c r="T70" i="6"/>
  <c r="T71" i="6"/>
  <c r="T72" i="6"/>
  <c r="T73" i="6"/>
  <c r="T74" i="6"/>
  <c r="T75" i="6"/>
  <c r="T76" i="6"/>
  <c r="T77" i="6"/>
  <c r="T56" i="6"/>
  <c r="T57" i="6"/>
  <c r="T58" i="6"/>
  <c r="T59" i="6"/>
  <c r="T60" i="6"/>
  <c r="T61" i="6"/>
  <c r="T62" i="6"/>
  <c r="T63" i="6"/>
  <c r="T52" i="6"/>
  <c r="T53" i="6"/>
  <c r="T54" i="6"/>
  <c r="T55" i="6"/>
  <c r="T51" i="6"/>
  <c r="F51" i="6"/>
  <c r="G51" i="6"/>
  <c r="H51" i="6"/>
  <c r="I51" i="6"/>
  <c r="J51" i="6"/>
  <c r="K51" i="6"/>
  <c r="L51" i="6"/>
  <c r="M51" i="6"/>
  <c r="N51" i="6"/>
  <c r="O51" i="6"/>
  <c r="P51" i="6"/>
  <c r="Q51" i="6"/>
  <c r="E51" i="6"/>
  <c r="C51" i="6"/>
  <c r="B52" i="6"/>
  <c r="B53" i="6" s="1"/>
  <c r="C53" i="6" s="1"/>
  <c r="T510" i="7"/>
  <c r="T509" i="7"/>
  <c r="T508" i="7"/>
  <c r="T507" i="7"/>
  <c r="T506" i="7"/>
  <c r="T505" i="7"/>
  <c r="T504" i="7"/>
  <c r="T503" i="7"/>
  <c r="T502" i="7"/>
  <c r="T501" i="7"/>
  <c r="T500" i="7"/>
  <c r="T499" i="7"/>
  <c r="T498" i="7"/>
  <c r="T497" i="7"/>
  <c r="T496" i="7"/>
  <c r="T495" i="7"/>
  <c r="T494" i="7"/>
  <c r="T493" i="7"/>
  <c r="T492" i="7"/>
  <c r="T491" i="7"/>
  <c r="T490" i="7"/>
  <c r="T489" i="7"/>
  <c r="T488" i="7"/>
  <c r="T487" i="7"/>
  <c r="T486" i="7"/>
  <c r="T485" i="7"/>
  <c r="T484" i="7"/>
  <c r="T483" i="7"/>
  <c r="T482" i="7"/>
  <c r="T481" i="7"/>
  <c r="T480" i="7"/>
  <c r="T479" i="7"/>
  <c r="T478" i="7"/>
  <c r="T477" i="7"/>
  <c r="T476" i="7"/>
  <c r="T475" i="7"/>
  <c r="T474" i="7"/>
  <c r="T473" i="7"/>
  <c r="T472" i="7"/>
  <c r="T471" i="7"/>
  <c r="T470" i="7"/>
  <c r="T469" i="7"/>
  <c r="T468" i="7"/>
  <c r="T467" i="7"/>
  <c r="T466" i="7"/>
  <c r="T465" i="7"/>
  <c r="T464" i="7"/>
  <c r="T463" i="7"/>
  <c r="T462" i="7"/>
  <c r="T461" i="7"/>
  <c r="T460" i="7"/>
  <c r="T459" i="7"/>
  <c r="T458" i="7"/>
  <c r="T457" i="7"/>
  <c r="T456" i="7"/>
  <c r="T455" i="7"/>
  <c r="T454" i="7"/>
  <c r="T453" i="7"/>
  <c r="T452" i="7"/>
  <c r="T451" i="7"/>
  <c r="T450" i="7"/>
  <c r="T449" i="7"/>
  <c r="T448" i="7"/>
  <c r="T447" i="7"/>
  <c r="T446" i="7"/>
  <c r="T445" i="7"/>
  <c r="T444" i="7"/>
  <c r="T443" i="7"/>
  <c r="T442" i="7"/>
  <c r="T441" i="7"/>
  <c r="T440" i="7"/>
  <c r="T439" i="7"/>
  <c r="T438" i="7"/>
  <c r="T437" i="7"/>
  <c r="T436" i="7"/>
  <c r="T435" i="7"/>
  <c r="T434" i="7"/>
  <c r="T433" i="7"/>
  <c r="T432" i="7"/>
  <c r="T431" i="7"/>
  <c r="T430" i="7"/>
  <c r="T429" i="7"/>
  <c r="T428" i="7"/>
  <c r="T427" i="7"/>
  <c r="T426" i="7"/>
  <c r="T425" i="7"/>
  <c r="T424" i="7"/>
  <c r="T423" i="7"/>
  <c r="T422" i="7"/>
  <c r="T421" i="7"/>
  <c r="T420" i="7"/>
  <c r="T419" i="7"/>
  <c r="T418" i="7"/>
  <c r="T417" i="7"/>
  <c r="T416" i="7"/>
  <c r="T415" i="7"/>
  <c r="T414" i="7"/>
  <c r="T413" i="7"/>
  <c r="T412" i="7"/>
  <c r="P43" i="7"/>
  <c r="F30" i="7"/>
  <c r="D3" i="7"/>
  <c r="F11" i="6"/>
  <c r="G11" i="6"/>
  <c r="H11" i="6"/>
  <c r="I11" i="6"/>
  <c r="J11" i="6"/>
  <c r="K11" i="6"/>
  <c r="L11" i="6"/>
  <c r="M11" i="6"/>
  <c r="N11" i="6"/>
  <c r="O11" i="6"/>
  <c r="P11" i="6"/>
  <c r="Q11" i="6"/>
  <c r="E11" i="6"/>
  <c r="C11" i="6"/>
  <c r="D11" i="6" s="1"/>
  <c r="B12" i="6"/>
  <c r="J12" i="6" s="1"/>
  <c r="Q53" i="6" l="1"/>
  <c r="I53" i="6"/>
  <c r="N52" i="6"/>
  <c r="F52" i="6"/>
  <c r="P53" i="6"/>
  <c r="H53" i="6"/>
  <c r="M52" i="6"/>
  <c r="E52" i="6"/>
  <c r="O53" i="6"/>
  <c r="G53" i="6"/>
  <c r="L52" i="6"/>
  <c r="N53" i="6"/>
  <c r="F53" i="6"/>
  <c r="K52" i="6"/>
  <c r="M53" i="6"/>
  <c r="J52" i="6"/>
  <c r="L53" i="6"/>
  <c r="Q52" i="6"/>
  <c r="I52" i="6"/>
  <c r="K53" i="6"/>
  <c r="P52" i="6"/>
  <c r="H52" i="6"/>
  <c r="J53" i="6"/>
  <c r="O52" i="6"/>
  <c r="G52" i="6"/>
  <c r="R51" i="6"/>
  <c r="B54" i="6"/>
  <c r="C52" i="6"/>
  <c r="Q12" i="6"/>
  <c r="L12" i="6"/>
  <c r="K12" i="6"/>
  <c r="I12" i="6"/>
  <c r="P12" i="6"/>
  <c r="H12" i="6"/>
  <c r="O12" i="6"/>
  <c r="G12" i="6"/>
  <c r="E12" i="6"/>
  <c r="N12" i="6"/>
  <c r="F12" i="6"/>
  <c r="M12" i="6"/>
  <c r="B13" i="6"/>
  <c r="C12" i="6"/>
  <c r="D12" i="6" s="1"/>
  <c r="R11" i="6"/>
  <c r="C54" i="6" l="1"/>
  <c r="M54" i="6"/>
  <c r="F54" i="6"/>
  <c r="N54" i="6"/>
  <c r="G54" i="6"/>
  <c r="O54" i="6"/>
  <c r="H54" i="6"/>
  <c r="P54" i="6"/>
  <c r="I54" i="6"/>
  <c r="Q54" i="6"/>
  <c r="J54" i="6"/>
  <c r="K54" i="6"/>
  <c r="L54" i="6"/>
  <c r="B55" i="6"/>
  <c r="R52" i="6"/>
  <c r="R53" i="6"/>
  <c r="F13" i="6"/>
  <c r="N13" i="6"/>
  <c r="G13" i="6"/>
  <c r="O13" i="6"/>
  <c r="I13" i="6"/>
  <c r="Q13" i="6"/>
  <c r="M13" i="6"/>
  <c r="P13" i="6"/>
  <c r="J13" i="6"/>
  <c r="H13" i="6"/>
  <c r="K13" i="6"/>
  <c r="L13" i="6"/>
  <c r="R12" i="6"/>
  <c r="B14" i="6"/>
  <c r="C13" i="6"/>
  <c r="E13" i="6" s="1"/>
  <c r="C55" i="6" l="1"/>
  <c r="H55" i="6"/>
  <c r="P55" i="6"/>
  <c r="I55" i="6"/>
  <c r="Q55" i="6"/>
  <c r="J55" i="6"/>
  <c r="K55" i="6"/>
  <c r="L55" i="6"/>
  <c r="M55" i="6"/>
  <c r="F55" i="6"/>
  <c r="N55" i="6"/>
  <c r="G55" i="6"/>
  <c r="O55" i="6"/>
  <c r="R54" i="6"/>
  <c r="B56" i="6"/>
  <c r="D55" i="6"/>
  <c r="J14" i="6"/>
  <c r="K14" i="6"/>
  <c r="M14" i="6"/>
  <c r="F14" i="6"/>
  <c r="N14" i="6"/>
  <c r="I14" i="6"/>
  <c r="L14" i="6"/>
  <c r="G14" i="6"/>
  <c r="O14" i="6"/>
  <c r="H14" i="6"/>
  <c r="P14" i="6"/>
  <c r="Q14" i="6"/>
  <c r="D13" i="6"/>
  <c r="R13" i="6" s="1"/>
  <c r="C14" i="6"/>
  <c r="E14" i="6" s="1"/>
  <c r="B15" i="6"/>
  <c r="C56" i="6" l="1"/>
  <c r="K56" i="6"/>
  <c r="L56" i="6"/>
  <c r="M56" i="6"/>
  <c r="F56" i="6"/>
  <c r="N56" i="6"/>
  <c r="G56" i="6"/>
  <c r="O56" i="6"/>
  <c r="H56" i="6"/>
  <c r="P56" i="6"/>
  <c r="I56" i="6"/>
  <c r="Q56" i="6"/>
  <c r="J56" i="6"/>
  <c r="R55" i="6"/>
  <c r="B57" i="6"/>
  <c r="D56" i="6"/>
  <c r="N15" i="6"/>
  <c r="G15" i="6"/>
  <c r="O15" i="6"/>
  <c r="I15" i="6"/>
  <c r="Q15" i="6"/>
  <c r="J15" i="6"/>
  <c r="H15" i="6"/>
  <c r="P15" i="6"/>
  <c r="K15" i="6"/>
  <c r="M15" i="6"/>
  <c r="L15" i="6"/>
  <c r="C15" i="6"/>
  <c r="F15" i="6" s="1"/>
  <c r="B16" i="6"/>
  <c r="D14" i="6"/>
  <c r="C57" i="6" l="1"/>
  <c r="F57" i="6"/>
  <c r="N57" i="6"/>
  <c r="G57" i="6"/>
  <c r="O57" i="6"/>
  <c r="H57" i="6"/>
  <c r="P57" i="6"/>
  <c r="I57" i="6"/>
  <c r="Q57" i="6"/>
  <c r="J57" i="6"/>
  <c r="K57" i="6"/>
  <c r="L57" i="6"/>
  <c r="M57" i="6"/>
  <c r="R56" i="6"/>
  <c r="B58" i="6"/>
  <c r="D57" i="6"/>
  <c r="J16" i="6"/>
  <c r="K16" i="6"/>
  <c r="M16" i="6"/>
  <c r="N16" i="6"/>
  <c r="I16" i="6"/>
  <c r="L16" i="6"/>
  <c r="G16" i="6"/>
  <c r="O16" i="6"/>
  <c r="H16" i="6"/>
  <c r="P16" i="6"/>
  <c r="Q16" i="6"/>
  <c r="E15" i="6"/>
  <c r="C16" i="6"/>
  <c r="E16" i="6" s="1"/>
  <c r="B17" i="6"/>
  <c r="R14" i="6"/>
  <c r="D15" i="6"/>
  <c r="C58" i="6" l="1"/>
  <c r="I58" i="6"/>
  <c r="Q58" i="6"/>
  <c r="J58" i="6"/>
  <c r="K58" i="6"/>
  <c r="L58" i="6"/>
  <c r="M58" i="6"/>
  <c r="F58" i="6"/>
  <c r="N58" i="6"/>
  <c r="G58" i="6"/>
  <c r="O58" i="6"/>
  <c r="H58" i="6"/>
  <c r="P58" i="6"/>
  <c r="R57" i="6"/>
  <c r="B59" i="6"/>
  <c r="D58" i="6"/>
  <c r="R15" i="6"/>
  <c r="F16" i="6"/>
  <c r="N17" i="6"/>
  <c r="O17" i="6"/>
  <c r="H17" i="6"/>
  <c r="I17" i="6"/>
  <c r="Q17" i="6"/>
  <c r="J17" i="6"/>
  <c r="P17" i="6"/>
  <c r="K17" i="6"/>
  <c r="M17" i="6"/>
  <c r="L17" i="6"/>
  <c r="C17" i="6"/>
  <c r="F17" i="6" s="1"/>
  <c r="B18" i="6"/>
  <c r="D16" i="6"/>
  <c r="C59" i="6" l="1"/>
  <c r="L59" i="6"/>
  <c r="M59" i="6"/>
  <c r="F59" i="6"/>
  <c r="N59" i="6"/>
  <c r="G59" i="6"/>
  <c r="O59" i="6"/>
  <c r="R58" i="6" s="1"/>
  <c r="H59" i="6"/>
  <c r="P59" i="6"/>
  <c r="I59" i="6"/>
  <c r="Q59" i="6"/>
  <c r="J59" i="6"/>
  <c r="K59" i="6"/>
  <c r="B60" i="6"/>
  <c r="D59" i="6"/>
  <c r="R16" i="6"/>
  <c r="J18" i="6"/>
  <c r="K18" i="6"/>
  <c r="M18" i="6"/>
  <c r="N18" i="6"/>
  <c r="Q18" i="6"/>
  <c r="L18" i="6"/>
  <c r="O18" i="6"/>
  <c r="H18" i="6"/>
  <c r="P18" i="6"/>
  <c r="I18" i="6"/>
  <c r="E17" i="6"/>
  <c r="G17" i="6"/>
  <c r="C18" i="6"/>
  <c r="F18" i="6" s="1"/>
  <c r="B19" i="6"/>
  <c r="D17" i="6"/>
  <c r="C60" i="6" l="1"/>
  <c r="G60" i="6"/>
  <c r="O60" i="6"/>
  <c r="H60" i="6"/>
  <c r="P60" i="6"/>
  <c r="I60" i="6"/>
  <c r="Q60" i="6"/>
  <c r="J60" i="6"/>
  <c r="K60" i="6"/>
  <c r="L60" i="6"/>
  <c r="M60" i="6"/>
  <c r="F60" i="6"/>
  <c r="N60" i="6"/>
  <c r="R59" i="6"/>
  <c r="B61" i="6"/>
  <c r="D60" i="6"/>
  <c r="B62" i="6"/>
  <c r="R17" i="6"/>
  <c r="N19" i="6"/>
  <c r="O19" i="6"/>
  <c r="P19" i="6"/>
  <c r="I19" i="6"/>
  <c r="Q19" i="6"/>
  <c r="J19" i="6"/>
  <c r="K19" i="6"/>
  <c r="M19" i="6"/>
  <c r="L19" i="6"/>
  <c r="G18" i="6"/>
  <c r="E18" i="6"/>
  <c r="C19" i="6"/>
  <c r="H19" i="6" s="1"/>
  <c r="B20" i="6"/>
  <c r="D18" i="6"/>
  <c r="C62" i="6" l="1"/>
  <c r="M62" i="6"/>
  <c r="F62" i="6"/>
  <c r="N62" i="6"/>
  <c r="G62" i="6"/>
  <c r="O62" i="6"/>
  <c r="H62" i="6"/>
  <c r="P62" i="6"/>
  <c r="I62" i="6"/>
  <c r="Q62" i="6"/>
  <c r="J62" i="6"/>
  <c r="K62" i="6"/>
  <c r="L62" i="6"/>
  <c r="C61" i="6"/>
  <c r="J61" i="6"/>
  <c r="K61" i="6"/>
  <c r="L61" i="6"/>
  <c r="M61" i="6"/>
  <c r="F61" i="6"/>
  <c r="N61" i="6"/>
  <c r="G61" i="6"/>
  <c r="O61" i="6"/>
  <c r="H61" i="6"/>
  <c r="P61" i="6"/>
  <c r="I61" i="6"/>
  <c r="Q61" i="6"/>
  <c r="R60" i="6"/>
  <c r="B63" i="6"/>
  <c r="F19" i="6"/>
  <c r="R18" i="6"/>
  <c r="J20" i="6"/>
  <c r="K20" i="6"/>
  <c r="M20" i="6"/>
  <c r="N20" i="6"/>
  <c r="O20" i="6"/>
  <c r="Q20" i="6"/>
  <c r="L20" i="6"/>
  <c r="P20" i="6"/>
  <c r="I20" i="6"/>
  <c r="G19" i="6"/>
  <c r="E19" i="6"/>
  <c r="C20" i="6"/>
  <c r="F20" i="6" s="1"/>
  <c r="B21" i="6"/>
  <c r="D19" i="6"/>
  <c r="C63" i="6" l="1"/>
  <c r="H63" i="6"/>
  <c r="P63" i="6"/>
  <c r="I63" i="6"/>
  <c r="Q63" i="6"/>
  <c r="J63" i="6"/>
  <c r="K63" i="6"/>
  <c r="L63" i="6"/>
  <c r="E63" i="6"/>
  <c r="M63" i="6"/>
  <c r="F63" i="6"/>
  <c r="N63" i="6"/>
  <c r="G63" i="6"/>
  <c r="O63" i="6"/>
  <c r="D61" i="6"/>
  <c r="R61" i="6" s="1"/>
  <c r="D62" i="6"/>
  <c r="B64" i="6"/>
  <c r="G20" i="6"/>
  <c r="E20" i="6"/>
  <c r="H20" i="6"/>
  <c r="N21" i="6"/>
  <c r="O21" i="6"/>
  <c r="P21" i="6"/>
  <c r="Q21" i="6"/>
  <c r="J21" i="6"/>
  <c r="K21" i="6"/>
  <c r="L21" i="6"/>
  <c r="M21" i="6"/>
  <c r="R19" i="6"/>
  <c r="C21" i="6"/>
  <c r="I21" i="6" s="1"/>
  <c r="B22" i="6"/>
  <c r="D20" i="6"/>
  <c r="C64" i="6" l="1"/>
  <c r="K64" i="6"/>
  <c r="L64" i="6"/>
  <c r="E64" i="6"/>
  <c r="M64" i="6"/>
  <c r="F64" i="6"/>
  <c r="N64" i="6"/>
  <c r="G64" i="6"/>
  <c r="O64" i="6"/>
  <c r="H64" i="6"/>
  <c r="P64" i="6"/>
  <c r="I64" i="6"/>
  <c r="Q64" i="6"/>
  <c r="J64" i="6"/>
  <c r="R63" i="6"/>
  <c r="D63" i="6"/>
  <c r="R62" i="6" s="1"/>
  <c r="B65" i="6"/>
  <c r="R20" i="6"/>
  <c r="E21" i="6"/>
  <c r="G21" i="6"/>
  <c r="H21" i="6"/>
  <c r="F21" i="6"/>
  <c r="J22" i="6"/>
  <c r="K22" i="6"/>
  <c r="M22" i="6"/>
  <c r="N22" i="6"/>
  <c r="L22" i="6"/>
  <c r="O22" i="6"/>
  <c r="Q22" i="6"/>
  <c r="P22" i="6"/>
  <c r="D21" i="6"/>
  <c r="C22" i="6"/>
  <c r="H22" i="6" s="1"/>
  <c r="B23" i="6"/>
  <c r="C65" i="6" l="1"/>
  <c r="F65" i="6"/>
  <c r="N65" i="6"/>
  <c r="G65" i="6"/>
  <c r="O65" i="6"/>
  <c r="H65" i="6"/>
  <c r="P65" i="6"/>
  <c r="I65" i="6"/>
  <c r="Q65" i="6"/>
  <c r="J65" i="6"/>
  <c r="K65" i="6"/>
  <c r="L65" i="6"/>
  <c r="E65" i="6"/>
  <c r="M65" i="6"/>
  <c r="R64" i="6"/>
  <c r="B66" i="6"/>
  <c r="D64" i="6"/>
  <c r="N23" i="6"/>
  <c r="O23" i="6"/>
  <c r="Q23" i="6"/>
  <c r="P23" i="6"/>
  <c r="K23" i="6"/>
  <c r="L23" i="6"/>
  <c r="M23" i="6"/>
  <c r="G22" i="6"/>
  <c r="I22" i="6"/>
  <c r="F22" i="6"/>
  <c r="E22" i="6"/>
  <c r="C23" i="6"/>
  <c r="F23" i="6" s="1"/>
  <c r="B24" i="6"/>
  <c r="D22" i="6"/>
  <c r="R21" i="6"/>
  <c r="C66" i="6" l="1"/>
  <c r="I66" i="6"/>
  <c r="Q66" i="6"/>
  <c r="J66" i="6"/>
  <c r="K66" i="6"/>
  <c r="L66" i="6"/>
  <c r="E66" i="6"/>
  <c r="M66" i="6"/>
  <c r="F66" i="6"/>
  <c r="N66" i="6"/>
  <c r="G66" i="6"/>
  <c r="O66" i="6"/>
  <c r="H66" i="6"/>
  <c r="P66" i="6"/>
  <c r="R65" i="6"/>
  <c r="B67" i="6"/>
  <c r="D65" i="6"/>
  <c r="I23" i="6"/>
  <c r="J23" i="6"/>
  <c r="H23" i="6"/>
  <c r="K24" i="6"/>
  <c r="M24" i="6"/>
  <c r="N24" i="6"/>
  <c r="Q24" i="6"/>
  <c r="O24" i="6"/>
  <c r="P24" i="6"/>
  <c r="L24" i="6"/>
  <c r="E23" i="6"/>
  <c r="G23" i="6"/>
  <c r="R22" i="6"/>
  <c r="B25" i="6"/>
  <c r="C24" i="6"/>
  <c r="E24" i="6" s="1"/>
  <c r="D23" i="6"/>
  <c r="C67" i="6" l="1"/>
  <c r="L67" i="6"/>
  <c r="E67" i="6"/>
  <c r="M67" i="6"/>
  <c r="F67" i="6"/>
  <c r="N67" i="6"/>
  <c r="G67" i="6"/>
  <c r="O67" i="6"/>
  <c r="H67" i="6"/>
  <c r="P67" i="6"/>
  <c r="I67" i="6"/>
  <c r="Q67" i="6"/>
  <c r="J67" i="6"/>
  <c r="K67" i="6"/>
  <c r="D66" i="6"/>
  <c r="B68" i="6"/>
  <c r="F24" i="6"/>
  <c r="H24" i="6"/>
  <c r="J24" i="6"/>
  <c r="G24" i="6"/>
  <c r="N25" i="6"/>
  <c r="O25" i="6"/>
  <c r="Q25" i="6"/>
  <c r="P25" i="6"/>
  <c r="L25" i="6"/>
  <c r="M25" i="6"/>
  <c r="I24" i="6"/>
  <c r="D24" i="6"/>
  <c r="R23" i="6"/>
  <c r="B26" i="6"/>
  <c r="C25" i="6"/>
  <c r="F25" i="6" s="1"/>
  <c r="C68" i="6" l="1"/>
  <c r="G68" i="6"/>
  <c r="O68" i="6"/>
  <c r="H68" i="6"/>
  <c r="P68" i="6"/>
  <c r="I68" i="6"/>
  <c r="Q68" i="6"/>
  <c r="J68" i="6"/>
  <c r="K68" i="6"/>
  <c r="L68" i="6"/>
  <c r="E68" i="6"/>
  <c r="M68" i="6"/>
  <c r="F68" i="6"/>
  <c r="N68" i="6"/>
  <c r="R67" i="6"/>
  <c r="B69" i="6"/>
  <c r="D67" i="6"/>
  <c r="R66" i="6" s="1"/>
  <c r="E25" i="6"/>
  <c r="I25" i="6"/>
  <c r="K25" i="6"/>
  <c r="J25" i="6"/>
  <c r="H25" i="6"/>
  <c r="G25" i="6"/>
  <c r="L26" i="6"/>
  <c r="M26" i="6"/>
  <c r="Q26" i="6"/>
  <c r="N26" i="6"/>
  <c r="O26" i="6"/>
  <c r="P26" i="6"/>
  <c r="D25" i="6"/>
  <c r="C26" i="6"/>
  <c r="J26" i="6" s="1"/>
  <c r="B27" i="6"/>
  <c r="R24" i="6"/>
  <c r="C69" i="6" l="1"/>
  <c r="J69" i="6"/>
  <c r="K69" i="6"/>
  <c r="L69" i="6"/>
  <c r="E69" i="6"/>
  <c r="M69" i="6"/>
  <c r="F69" i="6"/>
  <c r="N69" i="6"/>
  <c r="G69" i="6"/>
  <c r="O69" i="6"/>
  <c r="H69" i="6"/>
  <c r="P69" i="6"/>
  <c r="I69" i="6"/>
  <c r="Q69" i="6"/>
  <c r="R68" i="6"/>
  <c r="D68" i="6"/>
  <c r="B70" i="6"/>
  <c r="N27" i="6"/>
  <c r="O27" i="6"/>
  <c r="Q27" i="6"/>
  <c r="M27" i="6"/>
  <c r="P27" i="6"/>
  <c r="G26" i="6"/>
  <c r="F26" i="6"/>
  <c r="E26" i="6"/>
  <c r="I26" i="6"/>
  <c r="K26" i="6"/>
  <c r="H26" i="6"/>
  <c r="R25" i="6"/>
  <c r="D26" i="6"/>
  <c r="C27" i="6"/>
  <c r="D27" i="6" s="1"/>
  <c r="B28" i="6"/>
  <c r="C70" i="6" l="1"/>
  <c r="E70" i="6"/>
  <c r="M70" i="6"/>
  <c r="F70" i="6"/>
  <c r="N70" i="6"/>
  <c r="G70" i="6"/>
  <c r="O70" i="6"/>
  <c r="H70" i="6"/>
  <c r="P70" i="6"/>
  <c r="I70" i="6"/>
  <c r="Q70" i="6"/>
  <c r="J70" i="6"/>
  <c r="K70" i="6"/>
  <c r="L70" i="6"/>
  <c r="R69" i="6"/>
  <c r="Q28" i="7"/>
  <c r="D69" i="6"/>
  <c r="B71" i="6"/>
  <c r="J27" i="6"/>
  <c r="E27" i="6"/>
  <c r="G27" i="6"/>
  <c r="I27" i="6"/>
  <c r="M28" i="6"/>
  <c r="N28" i="6"/>
  <c r="O28" i="6"/>
  <c r="Q28" i="6"/>
  <c r="P28" i="6"/>
  <c r="L27" i="6"/>
  <c r="K27" i="6"/>
  <c r="H27" i="6"/>
  <c r="F27" i="6"/>
  <c r="R26" i="6"/>
  <c r="C28" i="6"/>
  <c r="H28" i="6" s="1"/>
  <c r="B29" i="6"/>
  <c r="Q30" i="7" l="1"/>
  <c r="O43" i="7" s="1"/>
  <c r="Q43" i="7" s="1"/>
  <c r="Q47" i="7" s="1"/>
  <c r="C71" i="6"/>
  <c r="H71" i="6"/>
  <c r="P71" i="6"/>
  <c r="I71" i="6"/>
  <c r="Q71" i="6"/>
  <c r="J71" i="6"/>
  <c r="K71" i="6"/>
  <c r="L71" i="6"/>
  <c r="E71" i="6"/>
  <c r="M71" i="6"/>
  <c r="F71" i="6"/>
  <c r="N71" i="6"/>
  <c r="G71" i="6"/>
  <c r="O71" i="6"/>
  <c r="D70" i="6"/>
  <c r="B72" i="6"/>
  <c r="I28" i="6"/>
  <c r="E28" i="6"/>
  <c r="K28" i="6"/>
  <c r="G28" i="6"/>
  <c r="N29" i="6"/>
  <c r="O29" i="6"/>
  <c r="P29" i="6"/>
  <c r="Q29" i="6"/>
  <c r="F28" i="6"/>
  <c r="L28" i="6"/>
  <c r="J28" i="6"/>
  <c r="D28" i="6"/>
  <c r="R27" i="6"/>
  <c r="C29" i="6"/>
  <c r="D29" i="6" s="1"/>
  <c r="B30" i="6"/>
  <c r="C72" i="6" l="1"/>
  <c r="K72" i="6"/>
  <c r="L72" i="6"/>
  <c r="E72" i="6"/>
  <c r="M72" i="6"/>
  <c r="F72" i="6"/>
  <c r="N72" i="6"/>
  <c r="O72" i="6"/>
  <c r="H72" i="6"/>
  <c r="P72" i="6"/>
  <c r="I72" i="6"/>
  <c r="Q72" i="6"/>
  <c r="J72" i="6"/>
  <c r="R71" i="6"/>
  <c r="D71" i="6"/>
  <c r="R70" i="6" s="1"/>
  <c r="B73" i="6"/>
  <c r="I29" i="6"/>
  <c r="M29" i="6"/>
  <c r="L29" i="6"/>
  <c r="H29" i="6"/>
  <c r="J29" i="6"/>
  <c r="N30" i="6"/>
  <c r="Q30" i="6"/>
  <c r="O30" i="6"/>
  <c r="P30" i="6"/>
  <c r="G29" i="6"/>
  <c r="E29" i="6"/>
  <c r="K29" i="6"/>
  <c r="F29" i="6"/>
  <c r="R28" i="6"/>
  <c r="C30" i="6"/>
  <c r="J30" i="6" s="1"/>
  <c r="B31" i="6"/>
  <c r="C73" i="6" l="1"/>
  <c r="F73" i="6"/>
  <c r="N73" i="6"/>
  <c r="G73" i="6"/>
  <c r="O73" i="6"/>
  <c r="H73" i="6"/>
  <c r="P73" i="6"/>
  <c r="I73" i="6"/>
  <c r="Q73" i="6"/>
  <c r="J73" i="6"/>
  <c r="K73" i="6"/>
  <c r="L73" i="6"/>
  <c r="E73" i="6"/>
  <c r="M73" i="6"/>
  <c r="R72" i="6"/>
  <c r="G72" i="6"/>
  <c r="D72" i="6"/>
  <c r="B74" i="6"/>
  <c r="K30" i="6"/>
  <c r="R29" i="6"/>
  <c r="L30" i="6"/>
  <c r="E30" i="6"/>
  <c r="G30" i="6"/>
  <c r="Q31" i="6"/>
  <c r="O31" i="6"/>
  <c r="P31" i="6"/>
  <c r="F30" i="6"/>
  <c r="M30" i="6"/>
  <c r="H30" i="6"/>
  <c r="I30" i="6"/>
  <c r="B32" i="6"/>
  <c r="C31" i="6"/>
  <c r="D31" i="6" s="1"/>
  <c r="D30" i="6"/>
  <c r="C74" i="6" l="1"/>
  <c r="I74" i="6"/>
  <c r="Q74" i="6"/>
  <c r="J74" i="6"/>
  <c r="K74" i="6"/>
  <c r="L74" i="6"/>
  <c r="E74" i="6"/>
  <c r="M74" i="6"/>
  <c r="F74" i="6"/>
  <c r="N74" i="6"/>
  <c r="G74" i="6"/>
  <c r="O74" i="6"/>
  <c r="H74" i="6"/>
  <c r="P74" i="6"/>
  <c r="R73" i="6"/>
  <c r="D73" i="6"/>
  <c r="B75" i="6"/>
  <c r="E31" i="6"/>
  <c r="J31" i="6"/>
  <c r="M31" i="6"/>
  <c r="L31" i="6"/>
  <c r="R30" i="6"/>
  <c r="I31" i="6"/>
  <c r="G31" i="6"/>
  <c r="N31" i="6"/>
  <c r="Q32" i="6"/>
  <c r="O32" i="6"/>
  <c r="P32" i="6"/>
  <c r="H31" i="6"/>
  <c r="K31" i="6"/>
  <c r="F31" i="6"/>
  <c r="C32" i="6"/>
  <c r="D32" i="6" s="1"/>
  <c r="B33" i="6"/>
  <c r="C75" i="6" l="1"/>
  <c r="L75" i="6"/>
  <c r="E75" i="6"/>
  <c r="M75" i="6"/>
  <c r="F75" i="6"/>
  <c r="N75" i="6"/>
  <c r="G75" i="6"/>
  <c r="O75" i="6"/>
  <c r="H75" i="6"/>
  <c r="P75" i="6"/>
  <c r="I75" i="6"/>
  <c r="Q75" i="6"/>
  <c r="J75" i="6"/>
  <c r="K75" i="6"/>
  <c r="B76" i="6"/>
  <c r="D74" i="6"/>
  <c r="R31" i="6"/>
  <c r="E32" i="6"/>
  <c r="G32" i="6"/>
  <c r="L32" i="6"/>
  <c r="N32" i="6"/>
  <c r="F32" i="6"/>
  <c r="J32" i="6"/>
  <c r="H32" i="6"/>
  <c r="M32" i="6"/>
  <c r="P33" i="6"/>
  <c r="Q33" i="6"/>
  <c r="I32" i="6"/>
  <c r="K32" i="6"/>
  <c r="B34" i="6"/>
  <c r="C33" i="6"/>
  <c r="F33" i="6" s="1"/>
  <c r="C76" i="6" l="1"/>
  <c r="G76" i="6"/>
  <c r="O76" i="6"/>
  <c r="H76" i="6"/>
  <c r="P76" i="6"/>
  <c r="I76" i="6"/>
  <c r="Q76" i="6"/>
  <c r="J76" i="6"/>
  <c r="K76" i="6"/>
  <c r="L76" i="6"/>
  <c r="E76" i="6"/>
  <c r="M76" i="6"/>
  <c r="F76" i="6"/>
  <c r="N76" i="6"/>
  <c r="D75" i="6"/>
  <c r="R74" i="6" s="1"/>
  <c r="B77" i="6"/>
  <c r="L33" i="6"/>
  <c r="J33" i="6"/>
  <c r="M33" i="6"/>
  <c r="H33" i="6"/>
  <c r="I33" i="6"/>
  <c r="O33" i="6"/>
  <c r="G33" i="6"/>
  <c r="E33" i="6"/>
  <c r="N33" i="6"/>
  <c r="Q34" i="6"/>
  <c r="P34" i="6"/>
  <c r="K33" i="6"/>
  <c r="R32" i="6"/>
  <c r="D33" i="6"/>
  <c r="C34" i="6"/>
  <c r="D34" i="6" s="1"/>
  <c r="B35" i="6"/>
  <c r="R75" i="6" l="1"/>
  <c r="C77" i="6"/>
  <c r="J77" i="6"/>
  <c r="K77" i="6"/>
  <c r="L77" i="6"/>
  <c r="E77" i="6"/>
  <c r="M77" i="6"/>
  <c r="F77" i="6"/>
  <c r="N77" i="6"/>
  <c r="G77" i="6"/>
  <c r="O77" i="6"/>
  <c r="H77" i="6"/>
  <c r="P77" i="6"/>
  <c r="I77" i="6"/>
  <c r="Q77" i="6"/>
  <c r="R76" i="6"/>
  <c r="R33" i="6"/>
  <c r="D76" i="6"/>
  <c r="H34" i="6"/>
  <c r="L34" i="6"/>
  <c r="N34" i="6"/>
  <c r="F34" i="6"/>
  <c r="Q35" i="6"/>
  <c r="M34" i="6"/>
  <c r="K34" i="6"/>
  <c r="J34" i="6"/>
  <c r="E34" i="6"/>
  <c r="O34" i="6"/>
  <c r="G34" i="6"/>
  <c r="I34" i="6"/>
  <c r="C35" i="6"/>
  <c r="D35" i="6" s="1"/>
  <c r="B36" i="6"/>
  <c r="D77" i="6" l="1"/>
  <c r="R77" i="6" s="1"/>
  <c r="P35" i="6"/>
  <c r="J35" i="6"/>
  <c r="E35" i="6"/>
  <c r="Q36" i="6"/>
  <c r="H35" i="6"/>
  <c r="O35" i="6"/>
  <c r="I35" i="6"/>
  <c r="M35" i="6"/>
  <c r="G35" i="6"/>
  <c r="L35" i="6"/>
  <c r="N35" i="6"/>
  <c r="K35" i="6"/>
  <c r="F35" i="6"/>
  <c r="R34" i="6"/>
  <c r="C36" i="6"/>
  <c r="D36" i="6" s="1"/>
  <c r="B37" i="6"/>
  <c r="O36" i="6" l="1"/>
  <c r="E36" i="6"/>
  <c r="G36" i="6"/>
  <c r="P36" i="6"/>
  <c r="H36" i="6"/>
  <c r="M36" i="6"/>
  <c r="R35" i="6"/>
  <c r="N36" i="6"/>
  <c r="L36" i="6"/>
  <c r="F36" i="6"/>
  <c r="K36" i="6"/>
  <c r="I36" i="6"/>
  <c r="J36" i="6"/>
  <c r="C37" i="6"/>
  <c r="D37" i="6" s="1"/>
  <c r="L37" i="6" l="1"/>
  <c r="I37" i="6"/>
  <c r="H37" i="6"/>
  <c r="G37" i="6"/>
  <c r="J37" i="6"/>
  <c r="N37" i="6"/>
  <c r="E37" i="6"/>
  <c r="K37" i="6"/>
  <c r="O37" i="6"/>
  <c r="F37" i="6"/>
  <c r="P37" i="6"/>
  <c r="M37" i="6"/>
  <c r="Q37" i="6"/>
  <c r="R36" i="6"/>
  <c r="R37"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<sst xmlns="http://schemas.openxmlformats.org/spreadsheetml/2006/main" count="181" uniqueCount="122">
  <si>
    <t>Player 1</t>
  </si>
  <si>
    <t>Player 2</t>
  </si>
  <si>
    <t>Player 3</t>
  </si>
  <si>
    <t>Player 4</t>
  </si>
  <si>
    <t>ABF no</t>
  </si>
  <si>
    <t>NAME:</t>
  </si>
  <si>
    <t>EMAIL:</t>
  </si>
  <si>
    <t>DATE:</t>
  </si>
  <si>
    <t>YOUR CONTACT DETAILS</t>
  </si>
  <si>
    <t>Player 5</t>
  </si>
  <si>
    <t>Player 6</t>
  </si>
  <si>
    <t>PHONE:</t>
  </si>
  <si>
    <t>Team 1</t>
  </si>
  <si>
    <t xml:space="preserve">Player </t>
  </si>
  <si>
    <t>Team 2</t>
  </si>
  <si>
    <t>Team 3</t>
  </si>
  <si>
    <t>Team 4</t>
  </si>
  <si>
    <t>CLUB DETAILS</t>
  </si>
  <si>
    <t xml:space="preserve">This worksheet has been protected to prevent you from accidentally deleting formulas. </t>
  </si>
  <si>
    <t>REGION</t>
  </si>
  <si>
    <t>COST CALCULATOR</t>
  </si>
  <si>
    <t>CLUB QUALIFYING EVENT</t>
  </si>
  <si>
    <t xml:space="preserve">THE NSWBA WILL SEND AN INVOICE FOR THIS AMOUNT. </t>
  </si>
  <si>
    <t>DO NOT SEND ANY MONEY UNTIL YOU RECEIVE THE INVOICE.</t>
  </si>
  <si>
    <t>* These are calculated automatically from the event details supplied above.</t>
  </si>
  <si>
    <t>Red Masterpoint Reconciliation</t>
  </si>
  <si>
    <t>Red Masterpoints</t>
  </si>
  <si>
    <t>.red file</t>
  </si>
  <si>
    <t xml:space="preserve">NUMBER OF BOARDS PER MATCH  </t>
  </si>
  <si>
    <t xml:space="preserve">NUMBER OF ROUNDS IN EVENT  </t>
  </si>
  <si>
    <t xml:space="preserve">NUMBER OF TEAMS IN EVENT  </t>
  </si>
  <si>
    <t xml:space="preserve">TOTAL NUMBER OF MATCHES IN EVENT*  </t>
  </si>
  <si>
    <t xml:space="preserve">EXPECTED TOTAL MASTERPOINT AWARDS*  </t>
  </si>
  <si>
    <t xml:space="preserve">ACTUAL TOTAL MASTERPOINTS AWARDED**  </t>
  </si>
  <si>
    <t xml:space="preserve">NUMBER OF PAIRS IN EVENT  </t>
  </si>
  <si>
    <t>Once you have completed all relevant sections of the form, make sure you SAVE THE FILE before you exit.</t>
  </si>
  <si>
    <t>Before you begin, make sure you have saved this file on your computer, you know what you have named it, and what folder it is in.  (Click File, then Save As, then Browse.)</t>
  </si>
  <si>
    <t>Tables</t>
  </si>
  <si>
    <t xml:space="preserve">NUMBER OF PAIRS IN SESSION 1  </t>
  </si>
  <si>
    <t xml:space="preserve">NUMBER OF PAIRS IN SESSION 2  </t>
  </si>
  <si>
    <t xml:space="preserve">NUMBER OF PAIRS IN SESSION 3  </t>
  </si>
  <si>
    <t xml:space="preserve">NUMBER OF PAIRS IN SESSION 4  </t>
  </si>
  <si>
    <t>Total MPs</t>
  </si>
  <si>
    <t>Year</t>
  </si>
  <si>
    <t>MPCost</t>
  </si>
  <si>
    <t>Team Entry Fee</t>
  </si>
  <si>
    <t>Pairs</t>
  </si>
  <si>
    <t>* Calculated automatically from the event details supplied above.</t>
  </si>
  <si>
    <t>EVENT FORMAT A:  TEAMS EVENT
Complete this section if you ran a Teams event.</t>
  </si>
  <si>
    <t>EVENT FORMAT C:  BUTLER or CROSS-IMP PAIRS EVENT
For an IMP-based Pairs event with rounds of 2, 3 or 4  boards.</t>
  </si>
  <si>
    <t>EVENT FORMAT B:  BUTLER or CROSS-IMP PAIRS EVENT
For an IMP-based Pairs event with matches (or rounds) of 5 or more boards.</t>
  </si>
  <si>
    <t xml:space="preserve"> MPs</t>
  </si>
  <si>
    <t xml:space="preserve">NUMBER OF PAIRS IN SESSION 5  </t>
  </si>
  <si>
    <t>If your club held two separate events, complete a separate form for each.  See section 4 of the Instructions.</t>
  </si>
  <si>
    <t xml:space="preserve">Copy of the full results of your qualifying heat (members and win/draw/loss record of each team) or </t>
  </si>
  <si>
    <t>This file, duly completed;</t>
  </si>
  <si>
    <t>The .red masterpoint file;</t>
  </si>
  <si>
    <t>Position in field</t>
  </si>
  <si>
    <t>Mod(Pairs,4)</t>
  </si>
  <si>
    <t xml:space="preserve">CLUB   </t>
  </si>
  <si>
    <t># Fields</t>
  </si>
  <si>
    <t>1 winner movement (Howell and arrow-switch Mitchell)</t>
  </si>
  <si>
    <t>2 winners movement (Mitchell)</t>
  </si>
  <si>
    <t>Email for team</t>
  </si>
  <si>
    <t>Complete this form if your club held an event to qualify teams to a Regional Final.</t>
  </si>
  <si>
    <t>Regions</t>
  </si>
  <si>
    <t>Far North</t>
  </si>
  <si>
    <t>North (Inland)</t>
  </si>
  <si>
    <t>Hunter</t>
  </si>
  <si>
    <t>Central Coast</t>
  </si>
  <si>
    <t>Mountains</t>
  </si>
  <si>
    <t>South West</t>
  </si>
  <si>
    <t>Mid North Coast</t>
  </si>
  <si>
    <t>Far South Coast</t>
  </si>
  <si>
    <t>Central West</t>
  </si>
  <si>
    <t xml:space="preserve">Tablelands-Illawarra </t>
  </si>
  <si>
    <t>Please email the following to your Zonal Coordinator</t>
  </si>
  <si>
    <t>RF Entry Fee</t>
  </si>
  <si>
    <t>ZF Nom Fee</t>
  </si>
  <si>
    <t xml:space="preserve">TOTAL  </t>
  </si>
  <si>
    <t xml:space="preserve">NUMBER OF TEAMS PROGRESSING TO REGIONAL FINAL   </t>
  </si>
  <si>
    <t xml:space="preserve">  COUNTRY TEAMS</t>
  </si>
  <si>
    <t>Team 5</t>
  </si>
  <si>
    <t>Team 6</t>
  </si>
  <si>
    <t xml:space="preserve">CLUB NUMBER  </t>
  </si>
  <si>
    <t>The CT Club Qualifying worksheet needs to be completed.  It is largely self-explanatory, but these instructions are here to help if you need them.  
They assume zero knowledge of Excel, so my apologies to the more experienced users.</t>
  </si>
  <si>
    <t>To move between these Instructions and the CT Club Qualifying form, click on the relevant tab at the bottom of this window.</t>
  </si>
  <si>
    <t>If you ran 2 separate events, complete a separate worksheet for each event.  You can make a copy of the CT Club Qualifying worksheet as follows:  
     1)  Click the CT Club Qualifying tab to go to that worksheet,
     2)  Position the cursor over the worksheet name, 
     3)  Press Ctrl and use the mouse (left click and hold) to drag the worksheet name to the right.  Release the mouse.  
     4)  You can rename a worksheet by double-clicking its name.</t>
  </si>
  <si>
    <t xml:space="preserve"> If you are the only competing club in your region, your teams can progress directly </t>
  </si>
  <si>
    <t xml:space="preserve"> to the Zonal Final under Regulation 3.10 a).  Check with your Zonal Coordinator.</t>
  </si>
  <si>
    <t xml:space="preserve">NUMBER OF TEAMS PROGRESSING TO ZONAL FINAL   </t>
  </si>
  <si>
    <t>DETAILS OF TEAMS PROGRESSING TO THE NEXT STAGE</t>
  </si>
  <si>
    <t>Complete the details requested in the CLUB DETAILS box.  Select your Region from the dropdown menu.</t>
  </si>
  <si>
    <t xml:space="preserve">MAXIMUM NUMBER OF TEAMS THAT CAN BE SENT TO THE NEXT STAGE  </t>
  </si>
  <si>
    <t xml:space="preserve">MINIMUM NUMBER OF TEAMS THAT CAN BE SENT TO THE NEXT STAGE  </t>
  </si>
  <si>
    <t>DIRECT NOMINATIONS OPTION</t>
  </si>
  <si>
    <r>
      <t xml:space="preserve">If you did not hold an event and are just nominating teams to a Regional or Zonal Final, the maximum number of teams is 3.  Complete the box titled </t>
    </r>
    <r>
      <rPr>
        <b/>
        <sz val="13"/>
        <color theme="9" tint="-0.249977111117893"/>
        <rFont val="Calibri"/>
        <family val="2"/>
        <scheme val="minor"/>
      </rPr>
      <t>DIRECT NOMINATIONS OPTION</t>
    </r>
    <r>
      <rPr>
        <sz val="13"/>
        <color theme="1"/>
        <rFont val="Calibri"/>
        <family val="2"/>
        <scheme val="minor"/>
      </rPr>
      <t>.</t>
    </r>
  </si>
  <si>
    <r>
      <t xml:space="preserve">Complete the </t>
    </r>
    <r>
      <rPr>
        <b/>
        <sz val="13"/>
        <color theme="2" tint="-0.499984740745262"/>
        <rFont val="Calibri"/>
        <family val="2"/>
        <scheme val="minor"/>
      </rPr>
      <t>DETAILS OF TEAMS PROCEEDING TO THE NEXT STAGE</t>
    </r>
    <r>
      <rPr>
        <sz val="13"/>
        <color theme="1"/>
        <rFont val="Calibri"/>
        <family val="2"/>
        <scheme val="minor"/>
      </rPr>
      <t xml:space="preserve"> box.  Include an email address for one member of each team, preferably Player 1.</t>
    </r>
  </si>
  <si>
    <t>Attach this file, the .red masterpoint file and all the other relevant documentation requested to an email and send to your Zonal Coordinator</t>
  </si>
  <si>
    <t>QUALIFIED TEAMS OPTIONS</t>
  </si>
  <si>
    <r>
      <t xml:space="preserve">COMPLETE THIS SECTION IF YOU </t>
    </r>
    <r>
      <rPr>
        <b/>
        <u/>
        <sz val="12"/>
        <color rgb="FF0070C0"/>
        <rFont val="Calibri"/>
        <family val="2"/>
        <scheme val="minor"/>
      </rPr>
      <t>DID NOT</t>
    </r>
    <r>
      <rPr>
        <b/>
        <sz val="12"/>
        <color rgb="FF0070C0"/>
        <rFont val="Calibri"/>
        <family val="2"/>
        <scheme val="minor"/>
      </rPr>
      <t xml:space="preserve"> HOLD A CLUB QUALIFYING EVENT BUT ARE NOMINATING TEAMS DIRECTLY TO A LATER STAGE OF THE COUNTRY TEAMS.</t>
    </r>
  </si>
  <si>
    <t xml:space="preserve">You can only enter data into the light green coloured cells. </t>
  </si>
  <si>
    <t>asd</t>
  </si>
  <si>
    <t>hj</t>
  </si>
  <si>
    <t>All worksheets have been protected to prevent you from overwriting formulas and instructions.  You can only enter data into the light green coloured cells.</t>
  </si>
  <si>
    <t>** These are calculated from the .red file. (See Section 11 of the Instructions.)</t>
  </si>
  <si>
    <t>** Calculated from the .red file. (See Section 11 of the Instructions.)</t>
  </si>
  <si>
    <t xml:space="preserve">    the full results of each pairs session;</t>
  </si>
  <si>
    <r>
      <t xml:space="preserve">List of players and ABF numbers for teams progressing to the Regional (or Zonal) Final, </t>
    </r>
    <r>
      <rPr>
        <b/>
        <sz val="11"/>
        <color indexed="8"/>
        <rFont val="Calibri"/>
        <family val="2"/>
      </rPr>
      <t>i.e. fill in section below</t>
    </r>
    <r>
      <rPr>
        <b/>
        <sz val="11"/>
        <color theme="1"/>
        <rFont val="Calibri"/>
        <family val="2"/>
        <scheme val="minor"/>
      </rPr>
      <t>.</t>
    </r>
  </si>
  <si>
    <t>INSTRUCTIONS ON HOW TO COMPLETE THE COUNTRY TEAMS CLUB QUALIFYING EVENT WORKSHEET</t>
  </si>
  <si>
    <t>The Director/scoring program will have produced a .red file which contains the masterpoints awards.  Open this file using Notepad or some other text file editor.  
Highlight the entire file (Ctrl/a), copy (Ctrl/c) and then paste (Ctrl/v) into cell S3.  (You may need to scroll to the right.)  The total number of masterpoints awarded will be shown in cell O17, F30 or Q30. 
If this differs from the expected value displayed 2 or 3 cells above (ignoring minor rounding errors), you need to investigate why.  Did the Director use a weighting of 5.0?  Did the length of matches change from week to week?  Did you select the correct pairs movement?  If necessary explain the discrepancy in the email when you submit the results.</t>
  </si>
  <si>
    <t>After all the submitted data have been checked (and discrepancies resolved), the Zonal Coordinator will enter your club representative teams into the Regional or Zonal Final as appropriate.
The NSWBA will subsequently email your club an invoice covering the masterpoint costs and team entries.  Please ensure it is paid promptly.</t>
  </si>
  <si>
    <t>ZF Qual Fee</t>
  </si>
  <si>
    <t xml:space="preserve">MASTERPOINTS </t>
  </si>
  <si>
    <t xml:space="preserve"># TEAMS PROGRESSING TO RF </t>
  </si>
  <si>
    <t xml:space="preserve"># TEAMS QUALIFYING TO ZF </t>
  </si>
  <si>
    <t xml:space="preserve"># TEAMS NOMINATED TO ZF </t>
  </si>
  <si>
    <t xml:space="preserve">NUMBER OF TEAMS QUALIFYING TO THE REGIONAL FINAL   </t>
  </si>
  <si>
    <t xml:space="preserve">NUMBER OF TEAMS QUALIFYING TO THE ZONAL FINAL   </t>
  </si>
  <si>
    <r>
      <t>If you ran a Pairs event (Butler or Cross-IMPs) with rounds or matches of 5 or more boards, use the box titled</t>
    </r>
    <r>
      <rPr>
        <b/>
        <sz val="13"/>
        <color theme="3" tint="0.39997558519241921"/>
        <rFont val="Calibri"/>
        <family val="2"/>
        <scheme val="minor"/>
      </rPr>
      <t xml:space="preserve"> EVENT FORMAT B</t>
    </r>
    <r>
      <rPr>
        <sz val="13"/>
        <color theme="1"/>
        <rFont val="Calibri"/>
        <family val="2"/>
        <scheme val="minor"/>
      </rPr>
      <t>.  
Complete all the event details requested.  Indicate the number of teams progressing to the next stage in cell Q37 or Q38.
Note that a pairs format with matchpoint scoring is not permitted.  Contact your Zonal Coordinator if you did that.</t>
    </r>
  </si>
  <si>
    <r>
      <t>If you ran a normal pairs movement (Howell or Mitchell) with rounds of 2, 3 or 4 boards, use the box titled</t>
    </r>
    <r>
      <rPr>
        <sz val="13"/>
        <color theme="8" tint="-0.249977111117893"/>
        <rFont val="Calibri"/>
        <family val="2"/>
        <scheme val="minor"/>
      </rPr>
      <t xml:space="preserve"> </t>
    </r>
    <r>
      <rPr>
        <b/>
        <sz val="13"/>
        <color theme="8" tint="-0.249977111117893"/>
        <rFont val="Calibri"/>
        <family val="2"/>
        <scheme val="minor"/>
      </rPr>
      <t>EVENT FORMAT C</t>
    </r>
    <r>
      <rPr>
        <sz val="13"/>
        <color theme="1"/>
        <rFont val="Calibri"/>
        <family val="2"/>
        <scheme val="minor"/>
      </rPr>
      <t>.  (Use EVENT FORMAT B for rounds of 5 or more boards.)
For each session, indicate the number of pairs who participated and the number of fields (1 or 2).  Standard Mitchells with separate NS and EW fields are 2-field movements; Howells and arrow-switch Mitchells are 1-field movements.  Note that 1-field movements generate slighly more MPs for your players.  The MP calculator is limited to 15 tables (i.e. 30 pairs).  
Indicate the number of teams progressing to the next stage in cell Q37 or Q38.
Note that a pairs format with matchpoint scoring is not permitted.  Contact your Zonal Coordinator if you did that.</t>
    </r>
  </si>
  <si>
    <r>
      <t>If you ran a teams event, use the box titled</t>
    </r>
    <r>
      <rPr>
        <sz val="13"/>
        <color rgb="FF00B050"/>
        <rFont val="Calibri"/>
        <family val="2"/>
        <scheme val="minor"/>
      </rPr>
      <t xml:space="preserve"> </t>
    </r>
    <r>
      <rPr>
        <b/>
        <sz val="13"/>
        <color rgb="FF00B050"/>
        <rFont val="Calibri"/>
        <family val="2"/>
        <scheme val="minor"/>
      </rPr>
      <t>EVENT FORMAT A</t>
    </r>
    <r>
      <rPr>
        <sz val="13"/>
        <color theme="1"/>
        <rFont val="Calibri"/>
        <family val="2"/>
        <scheme val="minor"/>
      </rPr>
      <t>.  Complete all the event details requested.  Indicate the number of teams progressing to the next stage in cell Q37 or Q38.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</si>
</sst>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0;\-0;;@\,"/>
    <numFmt numFmtId="165" formatCode="0.00;\-0.00;;@\,"/>
    <numFmt numFmtId="166" formatCode="#,##0;\-#,##0;"/>
  </numFmts>
  <fonts count="35" x14ac:knownFonts="1">
    <font>
      <sz val="11"/>
      <color theme="1"/>
      <name val="Calibri"/>
      <family val="2"/>
      <scheme val="minor"/>
    </font>
    <font>
      <b/>
      <sz val="11"/>
      <color indexed="8"/>
      <name val="Calibri"/>
      <family val="2"/>
    </font>
    <font>
      <sz val="11"/>
      <color theme="1"/>
      <name val="Calibri"/>
      <family val="2"/>
      <scheme val="minor"/>
    </font>
    <font>
      <b/>
      <sz val="11"/>
      <color rgb="FFFA7D00"/>
      <name val="Calibri"/>
      <family val="2"/>
      <scheme val="minor"/>
    </font>
    <font>
      <u/>
      <sz val="11"/>
      <color theme="1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8"/>
      <color rgb="FF000000"/>
      <name val="Calibri"/>
      <family val="2"/>
      <scheme val="minor"/>
    </font>
    <font>
      <sz val="11"/>
      <color rgb="FF000000"/>
      <name val="Calibri"/>
      <family val="2"/>
      <scheme val="minor"/>
    </font>
    <font>
      <sz val="13"/>
      <color theme="1"/>
      <name val="Calibri"/>
      <family val="2"/>
      <scheme val="minor"/>
    </font>
    <font>
      <b/>
      <sz val="16"/>
      <color theme="1"/>
      <name val="Calibri"/>
      <family val="2"/>
      <scheme val="minor"/>
    </font>
    <font>
      <sz val="11"/>
      <color rgb="FFFF0000"/>
      <name val="Calibri"/>
      <family val="2"/>
      <scheme val="minor"/>
    </font>
    <font>
      <sz val="13"/>
      <color rgb="FF00B050"/>
      <name val="Calibri"/>
      <family val="2"/>
      <scheme val="minor"/>
    </font>
    <font>
      <sz val="12"/>
      <name val="Times New Roman"/>
      <family val="1"/>
    </font>
    <font>
      <b/>
      <sz val="13"/>
      <color rgb="FF00B050"/>
      <name val="Calibri"/>
      <family val="2"/>
      <scheme val="minor"/>
    </font>
    <font>
      <sz val="13"/>
      <color theme="8" tint="-0.249977111117893"/>
      <name val="Calibri"/>
      <family val="2"/>
      <scheme val="minor"/>
    </font>
    <font>
      <b/>
      <sz val="13"/>
      <color theme="3" tint="0.39997558519241921"/>
      <name val="Calibri"/>
      <family val="2"/>
      <scheme val="minor"/>
    </font>
    <font>
      <b/>
      <sz val="13"/>
      <color theme="8" tint="-0.249977111117893"/>
      <name val="Calibri"/>
      <family val="2"/>
      <scheme val="minor"/>
    </font>
    <font>
      <b/>
      <sz val="11"/>
      <color rgb="FF000000"/>
      <name val="Calibri"/>
      <family val="2"/>
      <scheme val="minor"/>
    </font>
    <font>
      <sz val="13"/>
      <color rgb="FF000000"/>
      <name val="Calibri"/>
      <family val="2"/>
      <scheme val="minor"/>
    </font>
    <font>
      <b/>
      <sz val="14"/>
      <color rgb="FF000000"/>
      <name val="Calibri"/>
      <family val="2"/>
      <scheme val="minor"/>
    </font>
    <font>
      <b/>
      <sz val="11"/>
      <color rgb="FF0070C0"/>
      <name val="Calibri"/>
      <family val="2"/>
      <scheme val="minor"/>
    </font>
    <font>
      <b/>
      <sz val="13"/>
      <color theme="2" tint="-0.499984740745262"/>
      <name val="Calibri"/>
      <family val="2"/>
      <scheme val="minor"/>
    </font>
    <font>
      <b/>
      <sz val="13"/>
      <color theme="9" tint="-0.249977111117893"/>
      <name val="Calibri"/>
      <family val="2"/>
      <scheme val="minor"/>
    </font>
    <font>
      <b/>
      <sz val="13"/>
      <color rgb="FFFF0000"/>
      <name val="Calibri"/>
      <family val="2"/>
      <scheme val="minor"/>
    </font>
    <font>
      <b/>
      <sz val="12"/>
      <color rgb="FF0070C0"/>
      <name val="Calibri"/>
      <family val="2"/>
      <scheme val="minor"/>
    </font>
    <font>
      <b/>
      <u/>
      <sz val="12"/>
      <color rgb="FF0070C0"/>
      <name val="Calibri"/>
      <family val="2"/>
      <scheme val="minor"/>
    </font>
  </fonts>
  <fills count="12">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92D05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79646"/>
        <bgColor rgb="FF000000"/>
      </patternFill>
    </fill>
    <fill>
      <patternFill patternType="solid">
        <fgColor theme="2" tint="-9.9978637043366805E-2"/>
        <bgColor indexed="64"/>
      </patternFill>
    </fill>
    <fill>
      <patternFill patternType="solid">
        <fgColor rgb="FFC8FDB3"/>
        <bgColor indexed="64"/>
      </patternFill>
    </fill>
  </fills>
  <borders count="42">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3" fillId="3" borderId="22" applyNumberFormat="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4" borderId="0" applyNumberFormat="0" applyBorder="0" applyAlignment="0" applyProtection="0"/>
  </cellStyleXfs>
  <cellXfs count="211">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6" fillId="0" borderId="0" xfId="0" applyFont="1" applyAlignment="1">
      <alignment horizontal="right"/>
    </xf>
    <xf numFmtId="0" fontId="0" fillId="0" borderId="0" xfId="0" applyAlignment="1">
      <alignment horizontal="right"/>
    </xf>
    <xf numFmtId="0" fontId="6" fillId="0" borderId="0" xfId="0" quotePrefix="1" applyFont="1" applyAlignment="1">
      <alignment vertical="center"/>
    </xf>
    <xf numFmtId="0" fontId="0" fillId="0" borderId="2" xfId="0" applyBorder="1"/>
    <xf numFmtId="0" fontId="0" fillId="0" borderId="3" xfId="0" applyBorder="1"/>
    <xf numFmtId="0" fontId="11" fillId="0" borderId="2" xfId="0" applyFont="1" applyBorder="1"/>
    <xf numFmtId="0" fontId="7" fillId="0" borderId="3" xfId="0" applyFont="1" applyBorder="1"/>
    <xf numFmtId="0" fontId="6" fillId="0" borderId="2" xfId="0" applyFont="1" applyBorder="1"/>
    <xf numFmtId="0" fontId="0" fillId="0" borderId="5" xfId="0" applyBorder="1"/>
    <xf numFmtId="0" fontId="6" fillId="0" borderId="5" xfId="0" applyFont="1" applyBorder="1" applyAlignment="1">
      <alignment horizontal="right"/>
    </xf>
    <xf numFmtId="0" fontId="0" fillId="0" borderId="6" xfId="0" applyBorder="1"/>
    <xf numFmtId="0" fontId="7" fillId="0" borderId="2" xfId="0" applyFont="1" applyBorder="1"/>
    <xf numFmtId="0" fontId="0" fillId="0" borderId="4" xfId="0" applyBorder="1"/>
    <xf numFmtId="0" fontId="6" fillId="0" borderId="7" xfId="0" applyFont="1" applyBorder="1"/>
    <xf numFmtId="0" fontId="0" fillId="0" borderId="8" xfId="0" applyBorder="1"/>
    <xf numFmtId="0" fontId="0" fillId="0" borderId="9" xfId="0" applyBorder="1"/>
    <xf numFmtId="0" fontId="12" fillId="0" borderId="0" xfId="0" applyFont="1"/>
    <xf numFmtId="0" fontId="13" fillId="0" borderId="2" xfId="0" applyFont="1" applyBorder="1" applyAlignment="1">
      <alignment horizontal="center"/>
    </xf>
    <xf numFmtId="0" fontId="13" fillId="0" borderId="3" xfId="0" applyFont="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wrapText="1"/>
    </xf>
    <xf numFmtId="44" fontId="14" fillId="4" borderId="10" xfId="5" applyNumberFormat="1" applyFont="1" applyBorder="1" applyAlignment="1">
      <alignment vertical="center"/>
    </xf>
    <xf numFmtId="0" fontId="6" fillId="3" borderId="11" xfId="2" applyFont="1" applyBorder="1"/>
    <xf numFmtId="0" fontId="6" fillId="3" borderId="12" xfId="2" applyFont="1" applyBorder="1"/>
    <xf numFmtId="0" fontId="6" fillId="3" borderId="13" xfId="2" applyFont="1" applyBorder="1"/>
    <xf numFmtId="0" fontId="6" fillId="3" borderId="14" xfId="2" applyFont="1" applyBorder="1"/>
    <xf numFmtId="0" fontId="11" fillId="0" borderId="0" xfId="0" applyFont="1" applyAlignment="1">
      <alignment horizontal="right" vertical="center"/>
    </xf>
    <xf numFmtId="0" fontId="6" fillId="0" borderId="0" xfId="0" applyFont="1" applyAlignment="1">
      <alignment vertical="center"/>
    </xf>
    <xf numFmtId="0" fontId="15" fillId="0" borderId="0" xfId="0" applyFont="1"/>
    <xf numFmtId="0" fontId="11" fillId="0" borderId="2" xfId="0" applyFont="1" applyBorder="1" applyAlignment="1">
      <alignment horizontal="right" vertical="center"/>
    </xf>
    <xf numFmtId="0" fontId="4" fillId="0" borderId="0" xfId="4"/>
    <xf numFmtId="49" fontId="0" fillId="0" borderId="0" xfId="0" applyNumberFormat="1"/>
    <xf numFmtId="2" fontId="0" fillId="0" borderId="0" xfId="0" applyNumberFormat="1"/>
    <xf numFmtId="49" fontId="16" fillId="0" borderId="0" xfId="0" applyNumberFormat="1" applyFont="1"/>
    <xf numFmtId="0" fontId="16" fillId="0" borderId="0" xfId="0" applyFont="1"/>
    <xf numFmtId="2" fontId="16" fillId="0" borderId="0" xfId="0" applyNumberFormat="1" applyFont="1"/>
    <xf numFmtId="0" fontId="6" fillId="0" borderId="0" xfId="0" applyFont="1" applyAlignment="1">
      <alignment horizontal="right" vertical="center"/>
    </xf>
    <xf numFmtId="49" fontId="16" fillId="0" borderId="26" xfId="0" applyNumberFormat="1" applyFont="1" applyBorder="1" applyAlignment="1">
      <alignment horizontal="center"/>
    </xf>
    <xf numFmtId="0" fontId="16" fillId="0" borderId="26" xfId="0" applyFont="1" applyBorder="1" applyAlignment="1">
      <alignment horizontal="center"/>
    </xf>
    <xf numFmtId="1" fontId="0" fillId="0" borderId="0" xfId="0" applyNumberFormat="1"/>
    <xf numFmtId="2" fontId="16" fillId="0" borderId="28" xfId="0" applyNumberFormat="1" applyFont="1" applyBorder="1"/>
    <xf numFmtId="0" fontId="17" fillId="0" borderId="0" xfId="0" applyFont="1"/>
    <xf numFmtId="0" fontId="17" fillId="0" borderId="0" xfId="0" applyFont="1" applyAlignment="1">
      <alignment horizontal="left" vertical="top" wrapText="1"/>
    </xf>
    <xf numFmtId="0" fontId="17" fillId="0" borderId="0" xfId="0" applyFont="1" applyAlignment="1">
      <alignment wrapText="1"/>
    </xf>
    <xf numFmtId="0" fontId="0" fillId="0" borderId="0" xfId="0" applyAlignment="1">
      <alignment horizontal="center" vertical="center"/>
    </xf>
    <xf numFmtId="0" fontId="18" fillId="0" borderId="0" xfId="0" applyFont="1" applyAlignment="1">
      <alignment horizontal="center"/>
    </xf>
    <xf numFmtId="0" fontId="19" fillId="0" borderId="0" xfId="0" applyFont="1"/>
    <xf numFmtId="0" fontId="6" fillId="0" borderId="0" xfId="0" applyFont="1" applyAlignment="1">
      <alignment horizontal="left"/>
    </xf>
    <xf numFmtId="0" fontId="0" fillId="0" borderId="0" xfId="0" applyAlignment="1">
      <alignment vertical="center" wrapText="1"/>
    </xf>
    <xf numFmtId="2" fontId="0" fillId="0" borderId="0" xfId="0" applyNumberFormat="1" applyAlignment="1">
      <alignment vertical="center" wrapText="1"/>
    </xf>
    <xf numFmtId="0" fontId="21" fillId="0" borderId="0" xfId="0" applyFont="1" applyAlignment="1">
      <alignment vertical="center"/>
    </xf>
    <xf numFmtId="2" fontId="14" fillId="4" borderId="11" xfId="5" applyNumberFormat="1" applyFont="1" applyBorder="1" applyAlignment="1" applyProtection="1">
      <alignment horizontal="center" vertical="center"/>
    </xf>
    <xf numFmtId="0" fontId="0" fillId="0" borderId="30" xfId="0" applyBorder="1"/>
    <xf numFmtId="0" fontId="0" fillId="0" borderId="0" xfId="0" applyAlignment="1">
      <alignment horizontal="right" vertical="center"/>
    </xf>
    <xf numFmtId="0" fontId="0" fillId="0" borderId="0" xfId="0" applyAlignment="1">
      <alignment vertical="center"/>
    </xf>
    <xf numFmtId="0" fontId="6"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right" vertical="center"/>
    </xf>
    <xf numFmtId="44" fontId="0" fillId="0" borderId="0" xfId="3" applyFont="1"/>
    <xf numFmtId="0" fontId="0" fillId="0" borderId="29" xfId="0" applyBorder="1" applyAlignment="1">
      <alignment horizontal="center" vertical="center" wrapText="1"/>
    </xf>
    <xf numFmtId="0" fontId="0" fillId="0" borderId="0" xfId="0" applyAlignment="1">
      <alignment horizontal="center"/>
    </xf>
    <xf numFmtId="0" fontId="0" fillId="0" borderId="29" xfId="0" applyBorder="1" applyAlignment="1">
      <alignment horizontal="left" vertical="center" wrapText="1" indent="2"/>
    </xf>
    <xf numFmtId="0" fontId="0" fillId="0" borderId="29" xfId="0" applyBorder="1" applyAlignment="1">
      <alignment horizontal="left" vertical="center" wrapText="1" indent="3"/>
    </xf>
    <xf numFmtId="2" fontId="0" fillId="0" borderId="29" xfId="0" applyNumberFormat="1" applyBorder="1" applyAlignment="1">
      <alignment horizontal="center" vertical="center" wrapText="1"/>
    </xf>
    <xf numFmtId="0" fontId="0" fillId="6" borderId="29" xfId="0" applyFill="1" applyBorder="1" applyAlignment="1">
      <alignment horizontal="center"/>
    </xf>
    <xf numFmtId="2" fontId="0" fillId="6" borderId="29" xfId="0" applyNumberFormat="1" applyFill="1" applyBorder="1" applyAlignment="1">
      <alignment horizontal="right" vertical="center" wrapText="1" indent="2"/>
    </xf>
    <xf numFmtId="0" fontId="0" fillId="0" borderId="0" xfId="0" applyAlignment="1">
      <alignment horizontal="center" vertical="center" wrapText="1"/>
    </xf>
    <xf numFmtId="0" fontId="0" fillId="0" borderId="0" xfId="0" applyAlignment="1">
      <alignment horizontal="left" vertical="center" wrapText="1" indent="2"/>
    </xf>
    <xf numFmtId="2" fontId="0" fillId="0" borderId="0" xfId="0" applyNumberFormat="1" applyAlignment="1">
      <alignment horizontal="center" vertical="center" wrapText="1"/>
    </xf>
    <xf numFmtId="165" fontId="14" fillId="4" borderId="10" xfId="5" applyNumberFormat="1" applyFont="1" applyBorder="1" applyAlignment="1" applyProtection="1">
      <alignment horizontal="center" vertical="center"/>
    </xf>
    <xf numFmtId="0" fontId="0" fillId="8" borderId="28" xfId="0" applyFill="1" applyBorder="1" applyAlignment="1">
      <alignment horizontal="center" vertical="center"/>
    </xf>
    <xf numFmtId="0" fontId="13" fillId="0" borderId="30" xfId="0" applyFont="1" applyBorder="1" applyAlignment="1">
      <alignment horizontal="center"/>
    </xf>
    <xf numFmtId="0" fontId="7" fillId="0" borderId="30" xfId="0" applyFont="1" applyBorder="1"/>
    <xf numFmtId="0" fontId="11" fillId="0" borderId="2" xfId="0" applyFont="1" applyBorder="1" applyAlignment="1">
      <alignment horizontal="right" vertical="center" wrapText="1" indent="1"/>
    </xf>
    <xf numFmtId="0" fontId="6" fillId="0" borderId="2" xfId="0" applyFont="1" applyBorder="1" applyAlignment="1">
      <alignment horizontal="right" indent="1"/>
    </xf>
    <xf numFmtId="0" fontId="6" fillId="0" borderId="34" xfId="0" applyFont="1" applyBorder="1" applyAlignment="1">
      <alignment horizontal="right" indent="1"/>
    </xf>
    <xf numFmtId="2" fontId="14" fillId="4" borderId="10" xfId="5" applyNumberFormat="1" applyFont="1" applyBorder="1" applyAlignment="1" applyProtection="1">
      <alignment horizontal="center" vertical="center"/>
    </xf>
    <xf numFmtId="0" fontId="10" fillId="0" borderId="0" xfId="0" applyFont="1" applyAlignment="1">
      <alignment vertical="center"/>
    </xf>
    <xf numFmtId="165" fontId="14" fillId="4" borderId="11" xfId="3" applyNumberFormat="1" applyFont="1" applyFill="1" applyBorder="1" applyAlignment="1">
      <alignment horizontal="right" vertical="center" indent="1"/>
    </xf>
    <xf numFmtId="164" fontId="14" fillId="4" borderId="11" xfId="3" applyNumberFormat="1" applyFont="1" applyFill="1" applyBorder="1" applyAlignment="1">
      <alignment horizontal="center" vertical="center"/>
    </xf>
    <xf numFmtId="0" fontId="27" fillId="0" borderId="0" xfId="0" applyFont="1"/>
    <xf numFmtId="0" fontId="0" fillId="8" borderId="36" xfId="0" applyFill="1" applyBorder="1" applyAlignment="1">
      <alignment horizontal="center" vertical="center"/>
    </xf>
    <xf numFmtId="0" fontId="16" fillId="0" borderId="2" xfId="0" applyFont="1" applyBorder="1"/>
    <xf numFmtId="0" fontId="26" fillId="0" borderId="0" xfId="0" applyFont="1" applyAlignment="1">
      <alignment horizontal="right" vertical="center"/>
    </xf>
    <xf numFmtId="0" fontId="16" fillId="0" borderId="5" xfId="0" applyFont="1" applyBorder="1"/>
    <xf numFmtId="0" fontId="16" fillId="0" borderId="6" xfId="0" applyFont="1" applyBorder="1"/>
    <xf numFmtId="6" fontId="0" fillId="0" borderId="0" xfId="0" applyNumberFormat="1"/>
    <xf numFmtId="44" fontId="14" fillId="4" borderId="39" xfId="5" applyNumberFormat="1" applyFont="1" applyBorder="1" applyAlignment="1">
      <alignment vertical="center"/>
    </xf>
    <xf numFmtId="44" fontId="14" fillId="4" borderId="38" xfId="5" applyNumberFormat="1" applyFont="1" applyBorder="1" applyAlignment="1">
      <alignment vertical="center"/>
    </xf>
    <xf numFmtId="0" fontId="6" fillId="0" borderId="2" xfId="0" applyFont="1" applyBorder="1" applyAlignment="1">
      <alignment horizontal="left"/>
    </xf>
    <xf numFmtId="0" fontId="0" fillId="0" borderId="40" xfId="0" applyBorder="1"/>
    <xf numFmtId="166" fontId="14" fillId="4" borderId="10" xfId="5" applyNumberFormat="1" applyFont="1" applyBorder="1" applyAlignment="1" applyProtection="1">
      <alignment horizontal="center" vertical="center"/>
    </xf>
    <xf numFmtId="0" fontId="11" fillId="0" borderId="0" xfId="0" applyFont="1" applyAlignment="1">
      <alignment horizontal="right"/>
    </xf>
    <xf numFmtId="0" fontId="7" fillId="0" borderId="6" xfId="0" applyFont="1" applyBorder="1" applyAlignment="1">
      <alignment vertical="center"/>
    </xf>
    <xf numFmtId="0" fontId="11" fillId="0" borderId="19" xfId="0" applyFont="1" applyBorder="1" applyAlignment="1">
      <alignment horizontal="right" vertical="center"/>
    </xf>
    <xf numFmtId="0" fontId="7" fillId="0" borderId="19" xfId="0" applyFont="1" applyBorder="1" applyAlignment="1">
      <alignment vertical="center"/>
    </xf>
    <xf numFmtId="166" fontId="14" fillId="4" borderId="37" xfId="5" applyNumberFormat="1" applyFont="1" applyBorder="1" applyAlignment="1" applyProtection="1">
      <alignment horizontal="center" vertical="center"/>
    </xf>
    <xf numFmtId="0" fontId="0" fillId="11" borderId="15" xfId="1" applyFont="1" applyFill="1" applyBorder="1" applyAlignment="1" applyProtection="1">
      <alignment horizontal="center" vertical="center"/>
      <protection locked="0"/>
    </xf>
    <xf numFmtId="0" fontId="2" fillId="11" borderId="11" xfId="1" applyFill="1" applyBorder="1" applyAlignment="1" applyProtection="1">
      <alignment horizontal="center" vertical="center"/>
      <protection locked="0"/>
    </xf>
    <xf numFmtId="0" fontId="2" fillId="11" borderId="11" xfId="1" applyFill="1" applyBorder="1" applyAlignment="1" applyProtection="1">
      <alignment horizontal="center"/>
      <protection locked="0"/>
    </xf>
    <xf numFmtId="0" fontId="14" fillId="11" borderId="10" xfId="0" applyFont="1" applyFill="1" applyBorder="1" applyAlignment="1" applyProtection="1">
      <alignment horizontal="center" vertical="center"/>
      <protection locked="0"/>
    </xf>
    <xf numFmtId="0" fontId="14" fillId="11" borderId="37" xfId="0" applyFont="1" applyFill="1" applyBorder="1" applyAlignment="1" applyProtection="1">
      <alignment horizontal="center" vertical="center"/>
      <protection locked="0"/>
    </xf>
    <xf numFmtId="0" fontId="0" fillId="11" borderId="11" xfId="1" applyFont="1" applyFill="1" applyBorder="1" applyAlignment="1" applyProtection="1">
      <alignment horizontal="center"/>
      <protection locked="0"/>
    </xf>
    <xf numFmtId="49" fontId="0" fillId="11" borderId="27" xfId="1" applyNumberFormat="1" applyFont="1" applyFill="1" applyBorder="1" applyAlignment="1" applyProtection="1">
      <alignment horizontal="center" vertical="center"/>
      <protection locked="0"/>
    </xf>
    <xf numFmtId="49" fontId="0" fillId="11" borderId="12" xfId="1" applyNumberFormat="1" applyFont="1" applyFill="1" applyBorder="1" applyAlignment="1" applyProtection="1">
      <alignment horizontal="center" vertical="center"/>
      <protection locked="0"/>
    </xf>
    <xf numFmtId="49" fontId="0" fillId="11" borderId="13" xfId="1" applyNumberFormat="1" applyFont="1" applyFill="1" applyBorder="1" applyAlignment="1" applyProtection="1">
      <alignment horizontal="center" vertical="center"/>
      <protection locked="0"/>
    </xf>
    <xf numFmtId="0" fontId="13" fillId="0" borderId="0" xfId="0" applyFont="1" applyAlignment="1">
      <alignment horizontal="center"/>
    </xf>
    <xf numFmtId="0" fontId="0" fillId="11" borderId="10" xfId="1" applyFont="1" applyFill="1" applyBorder="1" applyAlignment="1" applyProtection="1">
      <alignment horizontal="center" vertical="center"/>
      <protection locked="0"/>
    </xf>
    <xf numFmtId="0" fontId="32" fillId="0" borderId="0" xfId="0" applyFont="1"/>
    <xf numFmtId="164" fontId="14" fillId="4" borderId="11" xfId="5" applyNumberFormat="1" applyFont="1" applyBorder="1" applyAlignment="1" applyProtection="1">
      <alignment horizontal="center"/>
    </xf>
    <xf numFmtId="165" fontId="14" fillId="4" borderId="11" xfId="5" applyNumberFormat="1" applyFont="1" applyBorder="1" applyAlignment="1" applyProtection="1">
      <alignment horizontal="center"/>
    </xf>
    <xf numFmtId="2" fontId="16" fillId="0" borderId="10" xfId="0" applyNumberFormat="1" applyFont="1" applyBorder="1"/>
    <xf numFmtId="2" fontId="16" fillId="0" borderId="21" xfId="0" applyNumberFormat="1" applyFont="1" applyBorder="1"/>
    <xf numFmtId="49" fontId="0" fillId="11" borderId="41" xfId="1" applyNumberFormat="1" applyFont="1" applyFill="1" applyBorder="1" applyAlignment="1" applyProtection="1">
      <alignment horizontal="center" vertical="center"/>
      <protection locked="0"/>
    </xf>
    <xf numFmtId="2" fontId="16" fillId="0" borderId="37" xfId="0" applyNumberFormat="1" applyFont="1" applyBorder="1"/>
    <xf numFmtId="0" fontId="32" fillId="0" borderId="5" xfId="0" applyFont="1" applyBorder="1"/>
    <xf numFmtId="0" fontId="32" fillId="0" borderId="4" xfId="0" applyFont="1" applyBorder="1" applyAlignment="1">
      <alignment horizontal="left" vertical="center"/>
    </xf>
    <xf numFmtId="0" fontId="32" fillId="0" borderId="4" xfId="0" applyFont="1" applyBorder="1"/>
    <xf numFmtId="0" fontId="16" fillId="0" borderId="0" xfId="0" applyFont="1" applyAlignment="1">
      <alignment horizontal="right" vertical="center"/>
    </xf>
    <xf numFmtId="1" fontId="14" fillId="4" borderId="11" xfId="5" applyNumberFormat="1" applyFont="1" applyBorder="1" applyAlignment="1" applyProtection="1">
      <alignment horizontal="center" vertical="center"/>
    </xf>
    <xf numFmtId="0" fontId="0" fillId="11" borderId="14" xfId="1" applyFont="1" applyFill="1" applyBorder="1" applyAlignment="1" applyProtection="1">
      <alignment horizontal="center"/>
      <protection locked="0"/>
    </xf>
    <xf numFmtId="0" fontId="2" fillId="11" borderId="14" xfId="1" applyFill="1" applyBorder="1" applyAlignment="1" applyProtection="1">
      <alignment horizontal="center"/>
      <protection locked="0"/>
    </xf>
    <xf numFmtId="0" fontId="0" fillId="11" borderId="23" xfId="1" applyFont="1" applyFill="1" applyBorder="1" applyAlignment="1" applyProtection="1">
      <alignment horizontal="center"/>
      <protection locked="0"/>
    </xf>
    <xf numFmtId="0" fontId="2" fillId="11" borderId="24" xfId="1" applyFill="1" applyBorder="1" applyAlignment="1" applyProtection="1">
      <alignment horizontal="center"/>
      <protection locked="0"/>
    </xf>
    <xf numFmtId="0" fontId="2" fillId="11" borderId="21" xfId="1" applyFill="1" applyBorder="1" applyAlignment="1" applyProtection="1">
      <alignment horizontal="center"/>
      <protection locked="0"/>
    </xf>
    <xf numFmtId="0" fontId="0" fillId="11" borderId="15" xfId="1" applyFont="1" applyFill="1" applyBorder="1" applyAlignment="1" applyProtection="1">
      <alignment horizontal="center" vertical="center"/>
      <protection locked="0"/>
    </xf>
    <xf numFmtId="0" fontId="0" fillId="11" borderId="16" xfId="1" applyFont="1" applyFill="1" applyBorder="1" applyAlignment="1" applyProtection="1">
      <alignment horizontal="center" vertical="center"/>
      <protection locked="0"/>
    </xf>
    <xf numFmtId="0" fontId="0" fillId="11" borderId="17" xfId="1" applyFont="1" applyFill="1" applyBorder="1" applyAlignment="1" applyProtection="1">
      <alignment horizontal="center" vertical="center"/>
      <protection locked="0"/>
    </xf>
    <xf numFmtId="0" fontId="11" fillId="0" borderId="0" xfId="0" applyFont="1" applyAlignment="1">
      <alignment horizontal="right"/>
    </xf>
    <xf numFmtId="0" fontId="11" fillId="0" borderId="1" xfId="0" applyFont="1" applyBorder="1" applyAlignment="1">
      <alignment horizontal="right"/>
    </xf>
    <xf numFmtId="0" fontId="16" fillId="11" borderId="15" xfId="0" applyFont="1" applyFill="1" applyBorder="1" applyAlignment="1" applyProtection="1">
      <alignment horizontal="center" vertical="center"/>
      <protection locked="0"/>
    </xf>
    <xf numFmtId="0" fontId="16" fillId="11" borderId="16" xfId="0" applyFont="1" applyFill="1" applyBorder="1" applyAlignment="1" applyProtection="1">
      <alignment horizontal="center" vertical="center"/>
      <protection locked="0"/>
    </xf>
    <xf numFmtId="0" fontId="16" fillId="11" borderId="17" xfId="0" applyFont="1" applyFill="1" applyBorder="1" applyAlignment="1" applyProtection="1">
      <alignment horizontal="center" vertical="center"/>
      <protection locked="0"/>
    </xf>
    <xf numFmtId="49" fontId="16" fillId="11" borderId="15" xfId="0" applyNumberFormat="1" applyFont="1" applyFill="1" applyBorder="1" applyAlignment="1" applyProtection="1">
      <alignment horizontal="center" vertical="center"/>
      <protection locked="0"/>
    </xf>
    <xf numFmtId="49" fontId="16" fillId="11" borderId="16" xfId="0" applyNumberFormat="1" applyFont="1" applyFill="1" applyBorder="1" applyAlignment="1" applyProtection="1">
      <alignment horizontal="center" vertical="center"/>
      <protection locked="0"/>
    </xf>
    <xf numFmtId="49" fontId="16" fillId="11" borderId="17" xfId="0" applyNumberFormat="1" applyFont="1" applyFill="1" applyBorder="1" applyAlignment="1" applyProtection="1">
      <alignment horizontal="center" vertical="center"/>
      <protection locked="0"/>
    </xf>
    <xf numFmtId="15" fontId="16" fillId="11" borderId="15" xfId="0" applyNumberFormat="1" applyFont="1" applyFill="1" applyBorder="1" applyAlignment="1" applyProtection="1">
      <alignment horizontal="center" vertical="center"/>
      <protection locked="0"/>
    </xf>
    <xf numFmtId="15" fontId="16" fillId="11" borderId="16" xfId="0" applyNumberFormat="1" applyFont="1" applyFill="1" applyBorder="1" applyAlignment="1" applyProtection="1">
      <alignment horizontal="center" vertical="center"/>
      <protection locked="0"/>
    </xf>
    <xf numFmtId="15" fontId="16" fillId="11" borderId="17" xfId="0" applyNumberFormat="1" applyFont="1" applyFill="1" applyBorder="1" applyAlignment="1" applyProtection="1">
      <alignment horizontal="center" vertical="center"/>
      <protection locked="0"/>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0" fillId="11" borderId="11" xfId="1" applyFont="1" applyFill="1" applyBorder="1" applyAlignment="1" applyProtection="1">
      <alignment horizontal="center"/>
      <protection locked="0"/>
    </xf>
    <xf numFmtId="0" fontId="2" fillId="11" borderId="11" xfId="1" applyFill="1" applyBorder="1" applyAlignment="1" applyProtection="1">
      <alignment horizontal="center"/>
      <protection locked="0"/>
    </xf>
    <xf numFmtId="0" fontId="0" fillId="11" borderId="15" xfId="1" applyFont="1" applyFill="1" applyBorder="1" applyAlignment="1" applyProtection="1">
      <alignment horizontal="center"/>
      <protection locked="0"/>
    </xf>
    <xf numFmtId="0" fontId="2" fillId="11" borderId="17" xfId="1" applyFill="1" applyBorder="1" applyAlignment="1" applyProtection="1">
      <alignment horizontal="center"/>
      <protection locked="0"/>
    </xf>
    <xf numFmtId="0" fontId="2" fillId="11" borderId="10" xfId="1" applyFill="1" applyBorder="1" applyAlignment="1" applyProtection="1">
      <alignment horizontal="center"/>
      <protection locked="0"/>
    </xf>
    <xf numFmtId="0" fontId="6" fillId="3" borderId="11" xfId="2" applyFont="1" applyBorder="1" applyAlignment="1">
      <alignment horizontal="center"/>
    </xf>
    <xf numFmtId="0" fontId="6" fillId="3" borderId="15" xfId="2" applyFont="1" applyBorder="1" applyAlignment="1">
      <alignment horizontal="center"/>
    </xf>
    <xf numFmtId="0" fontId="6" fillId="3" borderId="17" xfId="2" applyFont="1" applyBorder="1" applyAlignment="1">
      <alignment horizontal="center"/>
    </xf>
    <xf numFmtId="0" fontId="6" fillId="3" borderId="10" xfId="2" applyFont="1" applyBorder="1" applyAlignment="1">
      <alignment horizontal="center"/>
    </xf>
    <xf numFmtId="0" fontId="6" fillId="3" borderId="12" xfId="2" applyFont="1" applyBorder="1" applyAlignment="1">
      <alignment horizontal="center"/>
    </xf>
    <xf numFmtId="0" fontId="6" fillId="3" borderId="16" xfId="2" applyFont="1" applyBorder="1" applyAlignment="1">
      <alignment horizontal="center"/>
    </xf>
    <xf numFmtId="0" fontId="6" fillId="3" borderId="25" xfId="2" applyFont="1" applyBorder="1" applyAlignment="1">
      <alignment horizontal="center"/>
    </xf>
    <xf numFmtId="0" fontId="6" fillId="3" borderId="35" xfId="2" applyFont="1" applyBorder="1" applyAlignment="1">
      <alignment horizontal="center"/>
    </xf>
    <xf numFmtId="49" fontId="0" fillId="11" borderId="16" xfId="1" applyNumberFormat="1" applyFont="1" applyFill="1" applyBorder="1" applyAlignment="1" applyProtection="1">
      <alignment horizontal="center" vertical="center"/>
      <protection locked="0"/>
    </xf>
    <xf numFmtId="49" fontId="0" fillId="11" borderId="17" xfId="1" applyNumberFormat="1" applyFont="1" applyFill="1" applyBorder="1" applyAlignment="1" applyProtection="1">
      <alignment horizontal="center" vertical="center"/>
      <protection locked="0"/>
    </xf>
    <xf numFmtId="49" fontId="0" fillId="11" borderId="15" xfId="1" applyNumberFormat="1" applyFont="1" applyFill="1" applyBorder="1" applyAlignment="1" applyProtection="1">
      <alignment horizontal="center" vertical="center"/>
      <protection locked="0"/>
    </xf>
    <xf numFmtId="49" fontId="0" fillId="11" borderId="25" xfId="1" applyNumberFormat="1"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2" xfId="0" applyFont="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0" fontId="11" fillId="0" borderId="0" xfId="0" applyFont="1" applyAlignment="1">
      <alignment horizontal="right" vertical="center"/>
    </xf>
    <xf numFmtId="0" fontId="11" fillId="0" borderId="1" xfId="0" applyFont="1" applyBorder="1" applyAlignment="1">
      <alignment horizontal="right" vertical="center"/>
    </xf>
    <xf numFmtId="0" fontId="6" fillId="7" borderId="18" xfId="0" applyFont="1" applyFill="1" applyBorder="1" applyAlignment="1">
      <alignment horizontal="center" vertical="center" wrapText="1"/>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0" fillId="11" borderId="17" xfId="1" applyFont="1" applyFill="1" applyBorder="1" applyAlignment="1" applyProtection="1">
      <alignment horizontal="center"/>
      <protection locked="0"/>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49" fontId="0" fillId="0" borderId="26" xfId="0" applyNumberFormat="1" applyBorder="1" applyAlignment="1">
      <alignment horizontal="center" vertical="center"/>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1" fillId="0" borderId="2" xfId="0" applyFont="1" applyBorder="1" applyAlignment="1">
      <alignment horizontal="right"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13" fillId="10" borderId="18" xfId="0" applyFont="1" applyFill="1" applyBorder="1" applyAlignment="1">
      <alignment horizontal="center" vertical="center"/>
    </xf>
    <xf numFmtId="0" fontId="13" fillId="10" borderId="19" xfId="0" applyFont="1" applyFill="1" applyBorder="1" applyAlignment="1">
      <alignment horizontal="center" vertical="center"/>
    </xf>
    <xf numFmtId="0" fontId="13" fillId="10" borderId="20" xfId="0" applyFont="1" applyFill="1" applyBorder="1" applyAlignment="1">
      <alignment horizontal="center" vertical="center"/>
    </xf>
    <xf numFmtId="0" fontId="28" fillId="9" borderId="18" xfId="0" applyFont="1" applyFill="1" applyBorder="1" applyAlignment="1">
      <alignment horizontal="center" vertical="center"/>
    </xf>
    <xf numFmtId="0" fontId="28" fillId="9" borderId="19" xfId="0" applyFont="1" applyFill="1" applyBorder="1" applyAlignment="1">
      <alignment horizontal="center" vertical="center"/>
    </xf>
    <xf numFmtId="0" fontId="28" fillId="9" borderId="20" xfId="0" applyFont="1" applyFill="1" applyBorder="1" applyAlignment="1">
      <alignment horizontal="center" vertical="center"/>
    </xf>
    <xf numFmtId="0" fontId="33" fillId="0" borderId="2"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13" fillId="0" borderId="18" xfId="0" applyFont="1" applyBorder="1" applyAlignment="1">
      <alignment horizontal="center"/>
    </xf>
    <xf numFmtId="0" fontId="13" fillId="0" borderId="19" xfId="0" applyFont="1" applyBorder="1" applyAlignment="1">
      <alignment horizontal="center"/>
    </xf>
    <xf numFmtId="0" fontId="13" fillId="0" borderId="20" xfId="0" applyFon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2" fontId="0" fillId="0" borderId="31" xfId="0" applyNumberFormat="1" applyBorder="1" applyAlignment="1">
      <alignment horizontal="center" vertical="center" wrapText="1"/>
    </xf>
    <xf numFmtId="2" fontId="0" fillId="0" borderId="32" xfId="0" applyNumberFormat="1" applyBorder="1" applyAlignment="1">
      <alignment horizontal="center" vertical="center" wrapText="1"/>
    </xf>
    <xf numFmtId="2" fontId="0" fillId="0" borderId="33" xfId="0" applyNumberFormat="1" applyBorder="1" applyAlignment="1">
      <alignment horizontal="center" vertical="center" wrapText="1"/>
    </xf>
  </cellXfs>
  <cellStyles count="6">
    <cellStyle name="40% - Accent6" xfId="1" builtinId="51"/>
    <cellStyle name="Calculation" xfId="2" builtinId="22"/>
    <cellStyle name="Currency" xfId="3" builtinId="4"/>
    <cellStyle name="Hyperlink" xfId="4" builtinId="8"/>
    <cellStyle name="Neutral" xfId="5" builtinId="28"/>
    <cellStyle name="Normal" xfId="0" builtinId="0"/>
  </cellStyles>
  <dxfs count="0"/>
  <tableStyles count="0" defaultTableStyle="TableStyleMedium9" defaultPivotStyle="PivotStyleLight16"/>
  <colors>
    <mruColors>
      <color rgb="FFC8F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361950</xdr:colOff>
      <xdr:row>46</xdr:row>
      <xdr:rowOff>104775</xdr:rowOff>
    </xdr:from>
    <xdr:to>
      <xdr:col>14</xdr:col>
      <xdr:colOff>485775</xdr:colOff>
      <xdr:row>46</xdr:row>
      <xdr:rowOff>114300</xdr:rowOff>
    </xdr:to>
    <xdr:cxnSp macro="">
      <xdr:nvCxnSpPr>
        <xdr:cNvPr id="2" name="Straight Arrow Connector 1">
          <a:extLst>
            <a:ext uri="{FF2B5EF4-FFF2-40B4-BE49-F238E27FC236}">
              <a16:creationId xmlns:a16="http://schemas.microsoft.com/office/drawing/2014/main" id="{4C9EC678-2187-4C32-9447-508E7C0880C2}"/>
            </a:ext>
          </a:extLst>
        </xdr:cNvPr>
        <xdr:cNvCxnSpPr/>
      </xdr:nvCxnSpPr>
      <xdr:spPr>
        <a:xfrm flipV="1">
          <a:off x="4486275" y="9658350"/>
          <a:ext cx="5610225" cy="9525"/>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
  <sheetViews>
    <sheetView tabSelected="1" workbookViewId="0">
      <selection activeCell="B1" sqref="B1"/>
    </sheetView>
  </sheetViews>
  <sheetFormatPr defaultRowHeight="15" x14ac:dyDescent="0.25"/>
  <cols>
    <col min="1" max="1" width="5.28515625" customWidth="1"/>
    <col min="2" max="2" width="204.28515625" customWidth="1"/>
  </cols>
  <sheetData>
    <row r="1" spans="1:5" ht="21" x14ac:dyDescent="0.35">
      <c r="B1" s="51" t="s">
        <v>109</v>
      </c>
    </row>
    <row r="2" spans="1:5" ht="34.5" x14ac:dyDescent="0.3">
      <c r="A2" s="50">
        <v>1</v>
      </c>
      <c r="B2" s="49" t="s">
        <v>85</v>
      </c>
    </row>
    <row r="3" spans="1:5" ht="17.25" x14ac:dyDescent="0.3">
      <c r="A3" s="50">
        <v>2</v>
      </c>
      <c r="B3" s="47" t="s">
        <v>36</v>
      </c>
    </row>
    <row r="4" spans="1:5" ht="17.25" x14ac:dyDescent="0.3">
      <c r="A4" s="50">
        <v>3</v>
      </c>
      <c r="B4" s="47" t="s">
        <v>86</v>
      </c>
    </row>
    <row r="5" spans="1:5" ht="86.25" x14ac:dyDescent="0.25">
      <c r="A5" s="50">
        <v>4</v>
      </c>
      <c r="B5" s="48" t="s">
        <v>87</v>
      </c>
    </row>
    <row r="6" spans="1:5" ht="17.25" x14ac:dyDescent="0.3">
      <c r="A6" s="50">
        <v>5</v>
      </c>
      <c r="B6" s="49" t="s">
        <v>104</v>
      </c>
    </row>
    <row r="7" spans="1:5" ht="17.25" x14ac:dyDescent="0.3">
      <c r="A7" s="50">
        <v>6</v>
      </c>
      <c r="B7" s="47" t="s">
        <v>92</v>
      </c>
    </row>
    <row r="8" spans="1:5" ht="17.25" x14ac:dyDescent="0.3">
      <c r="A8" s="50">
        <v>7</v>
      </c>
      <c r="B8" s="47" t="s">
        <v>96</v>
      </c>
    </row>
    <row r="9" spans="1:5" ht="17.25" x14ac:dyDescent="0.3">
      <c r="A9" s="50">
        <v>8</v>
      </c>
      <c r="B9" s="49" t="s">
        <v>121</v>
      </c>
    </row>
    <row r="10" spans="1:5" ht="51.75" x14ac:dyDescent="0.3">
      <c r="A10" s="50">
        <v>9</v>
      </c>
      <c r="B10" s="49" t="s">
        <v>119</v>
      </c>
    </row>
    <row r="11" spans="1:5" ht="86.25" x14ac:dyDescent="0.3">
      <c r="A11" s="50">
        <v>10</v>
      </c>
      <c r="B11" s="49" t="s">
        <v>120</v>
      </c>
    </row>
    <row r="12" spans="1:5" ht="71.25" customHeight="1" x14ac:dyDescent="0.3">
      <c r="A12" s="50">
        <v>11</v>
      </c>
      <c r="B12" s="49" t="s">
        <v>110</v>
      </c>
    </row>
    <row r="13" spans="1:5" ht="17.25" x14ac:dyDescent="0.3">
      <c r="A13" s="50">
        <v>12</v>
      </c>
      <c r="B13" s="49" t="s">
        <v>97</v>
      </c>
    </row>
    <row r="14" spans="1:5" ht="17.25" x14ac:dyDescent="0.3">
      <c r="A14" s="50">
        <v>13</v>
      </c>
      <c r="B14" s="49" t="s">
        <v>35</v>
      </c>
    </row>
    <row r="15" spans="1:5" ht="17.25" x14ac:dyDescent="0.3">
      <c r="A15" s="50">
        <v>14</v>
      </c>
      <c r="B15" s="49" t="s">
        <v>98</v>
      </c>
    </row>
    <row r="16" spans="1:5" s="47" customFormat="1" ht="34.5" x14ac:dyDescent="0.3">
      <c r="A16" s="50">
        <v>15</v>
      </c>
      <c r="B16" s="49" t="s">
        <v>111</v>
      </c>
      <c r="E16" s="86"/>
    </row>
    <row r="17" spans="5:5" x14ac:dyDescent="0.25">
      <c r="E17" s="40"/>
    </row>
    <row r="18" spans="5:5" x14ac:dyDescent="0.25">
      <c r="E18" s="40"/>
    </row>
    <row r="19" spans="5:5" x14ac:dyDescent="0.25">
      <c r="E19" s="40"/>
    </row>
    <row r="20" spans="5:5" x14ac:dyDescent="0.25">
      <c r="E20" s="40"/>
    </row>
  </sheetData>
  <sheetProtection sheet="1" objects="1" scenarios="1"/>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5352-C0B3-4B8E-BA1F-C4A7B9229067}">
  <dimension ref="A1:V510"/>
  <sheetViews>
    <sheetView zoomScale="90" zoomScaleNormal="90" workbookViewId="0">
      <selection activeCell="B10" sqref="B10:F10"/>
    </sheetView>
  </sheetViews>
  <sheetFormatPr defaultRowHeight="15" x14ac:dyDescent="0.25"/>
  <cols>
    <col min="1" max="1" width="11.140625" customWidth="1"/>
    <col min="2" max="2" width="7.85546875" customWidth="1"/>
    <col min="3" max="3" width="11" customWidth="1"/>
    <col min="4" max="5" width="10.28515625" customWidth="1"/>
    <col min="6" max="6" width="10.85546875" customWidth="1"/>
    <col min="7" max="7" width="11.28515625" customWidth="1"/>
    <col min="8" max="8" width="10.28515625" customWidth="1"/>
    <col min="9" max="9" width="11.7109375" customWidth="1"/>
    <col min="10" max="10" width="11.28515625" customWidth="1"/>
    <col min="11" max="16" width="11.140625" customWidth="1"/>
    <col min="17" max="17" width="10.85546875" customWidth="1"/>
    <col min="18" max="18" width="3.5703125" customWidth="1"/>
    <col min="19" max="19" width="15.140625" style="37" customWidth="1"/>
    <col min="20" max="20" width="16.7109375" customWidth="1"/>
    <col min="22" max="22" width="36.7109375" customWidth="1"/>
  </cols>
  <sheetData>
    <row r="1" spans="1:20" ht="18" thickBot="1" x14ac:dyDescent="0.35">
      <c r="A1" s="22" t="s">
        <v>18</v>
      </c>
      <c r="S1" s="182" t="s">
        <v>25</v>
      </c>
      <c r="T1" s="182"/>
    </row>
    <row r="2" spans="1:20" ht="18" thickBot="1" x14ac:dyDescent="0.35">
      <c r="A2" s="22" t="s">
        <v>101</v>
      </c>
      <c r="S2" s="43" t="s">
        <v>27</v>
      </c>
      <c r="T2" s="44" t="s">
        <v>26</v>
      </c>
    </row>
    <row r="3" spans="1:20" s="4" customFormat="1" ht="20.25" customHeight="1" x14ac:dyDescent="0.35">
      <c r="A3" s="34" t="s">
        <v>81</v>
      </c>
      <c r="D3" s="3">
        <f>YEAR</f>
        <v>2023</v>
      </c>
      <c r="E3" s="3"/>
      <c r="F3" s="3" t="s">
        <v>21</v>
      </c>
      <c r="S3" s="109"/>
      <c r="T3" s="46" t="str">
        <f t="shared" ref="T3:T65" si="0">IF(ISBLANK(S3),"",VALUE(RIGHT(S3,4))/100)</f>
        <v/>
      </c>
    </row>
    <row r="4" spans="1:20" x14ac:dyDescent="0.25">
      <c r="S4" s="119"/>
      <c r="T4" s="120" t="str">
        <f t="shared" si="0"/>
        <v/>
      </c>
    </row>
    <row r="5" spans="1:20" ht="17.25" x14ac:dyDescent="0.3">
      <c r="A5" s="22" t="s">
        <v>64</v>
      </c>
      <c r="S5" s="110"/>
      <c r="T5" s="117" t="str">
        <f t="shared" si="0"/>
        <v/>
      </c>
    </row>
    <row r="6" spans="1:20" ht="17.25" x14ac:dyDescent="0.3">
      <c r="A6" s="22" t="s">
        <v>53</v>
      </c>
      <c r="S6" s="110"/>
      <c r="T6" s="117" t="str">
        <f t="shared" si="0"/>
        <v/>
      </c>
    </row>
    <row r="7" spans="1:20" ht="15.75" thickBot="1" x14ac:dyDescent="0.3">
      <c r="A7" s="1"/>
      <c r="S7" s="110"/>
      <c r="T7" s="117" t="str">
        <f t="shared" si="0"/>
        <v/>
      </c>
    </row>
    <row r="8" spans="1:20" ht="33" customHeight="1" thickBot="1" x14ac:dyDescent="0.35">
      <c r="A8" s="186" t="s">
        <v>17</v>
      </c>
      <c r="B8" s="187"/>
      <c r="C8" s="187"/>
      <c r="D8" s="187"/>
      <c r="E8" s="187"/>
      <c r="F8" s="187"/>
      <c r="G8" s="187"/>
      <c r="H8" s="188"/>
      <c r="I8" s="77"/>
      <c r="J8" s="183" t="s">
        <v>48</v>
      </c>
      <c r="K8" s="184"/>
      <c r="L8" s="184"/>
      <c r="M8" s="184"/>
      <c r="N8" s="184"/>
      <c r="O8" s="184"/>
      <c r="P8" s="184"/>
      <c r="Q8" s="185"/>
      <c r="S8" s="110"/>
      <c r="T8" s="117" t="str">
        <f t="shared" si="0"/>
        <v/>
      </c>
    </row>
    <row r="9" spans="1:20" ht="18.75" x14ac:dyDescent="0.3">
      <c r="A9" s="23"/>
      <c r="B9" s="112"/>
      <c r="C9" s="112"/>
      <c r="D9" s="112"/>
      <c r="E9" s="112"/>
      <c r="F9" s="112"/>
      <c r="G9" s="112"/>
      <c r="H9" s="24"/>
      <c r="I9" s="77"/>
      <c r="J9" s="61"/>
      <c r="Q9" s="10"/>
      <c r="S9" s="110"/>
      <c r="T9" s="117" t="str">
        <f t="shared" si="0"/>
        <v/>
      </c>
    </row>
    <row r="10" spans="1:20" s="2" customFormat="1" ht="19.5" customHeight="1" x14ac:dyDescent="0.3">
      <c r="A10" s="26" t="s">
        <v>19</v>
      </c>
      <c r="B10" s="131"/>
      <c r="C10" s="132"/>
      <c r="D10" s="132"/>
      <c r="E10" s="132"/>
      <c r="F10" s="133"/>
      <c r="H10" s="24"/>
      <c r="I10" s="77"/>
      <c r="J10" s="62"/>
      <c r="K10" s="173" t="s">
        <v>30</v>
      </c>
      <c r="L10" s="173"/>
      <c r="M10" s="173"/>
      <c r="N10" s="174"/>
      <c r="O10" s="108"/>
      <c r="P10"/>
      <c r="Q10" s="10"/>
      <c r="S10" s="110"/>
      <c r="T10" s="117" t="str">
        <f t="shared" si="0"/>
        <v/>
      </c>
    </row>
    <row r="11" spans="1:20" ht="19.5" customHeight="1" x14ac:dyDescent="0.25">
      <c r="A11" s="25"/>
      <c r="H11" s="10"/>
      <c r="I11" s="58"/>
      <c r="J11" s="63"/>
      <c r="K11" s="173" t="s">
        <v>29</v>
      </c>
      <c r="L11" s="173"/>
      <c r="M11" s="173"/>
      <c r="N11" s="174"/>
      <c r="O11" s="108"/>
      <c r="Q11" s="10"/>
      <c r="S11" s="110"/>
      <c r="T11" s="117" t="str">
        <f t="shared" si="0"/>
        <v/>
      </c>
    </row>
    <row r="12" spans="1:20" s="2" customFormat="1" ht="19.5" customHeight="1" x14ac:dyDescent="0.25">
      <c r="A12" s="79" t="s">
        <v>59</v>
      </c>
      <c r="B12" s="131"/>
      <c r="C12" s="132"/>
      <c r="D12" s="132"/>
      <c r="E12" s="133"/>
      <c r="F12" s="134" t="s">
        <v>84</v>
      </c>
      <c r="G12" s="135"/>
      <c r="H12" s="113"/>
      <c r="I12" s="78"/>
      <c r="J12" s="63"/>
      <c r="K12" s="173" t="s">
        <v>28</v>
      </c>
      <c r="L12" s="173"/>
      <c r="M12" s="173"/>
      <c r="N12" s="174"/>
      <c r="O12" s="105"/>
      <c r="P12" s="52" t="str">
        <f>IF(O12="","",(IF(O12&gt;4,"","Minimum match length = 5 boards.")))</f>
        <v/>
      </c>
      <c r="Q12" s="10"/>
      <c r="S12" s="110"/>
      <c r="T12" s="117" t="str">
        <f t="shared" si="0"/>
        <v/>
      </c>
    </row>
    <row r="13" spans="1:20" s="2" customFormat="1" ht="18.75" customHeight="1" x14ac:dyDescent="0.25">
      <c r="A13" s="11"/>
      <c r="B13"/>
      <c r="H13" s="12"/>
      <c r="I13" s="78"/>
      <c r="J13" s="63"/>
      <c r="K13" s="59"/>
      <c r="L13" s="59"/>
      <c r="M13" s="59"/>
      <c r="N13" s="35" t="s">
        <v>31</v>
      </c>
      <c r="O13" s="115">
        <f>IF(O10&gt;0,O10*O11/2,0)</f>
        <v>0</v>
      </c>
      <c r="P13"/>
      <c r="Q13" s="10"/>
      <c r="S13" s="110"/>
      <c r="T13" s="117" t="str">
        <f t="shared" si="0"/>
        <v/>
      </c>
    </row>
    <row r="14" spans="1:20" ht="18" customHeight="1" x14ac:dyDescent="0.25">
      <c r="A14" s="13"/>
      <c r="B14" s="145" t="s">
        <v>8</v>
      </c>
      <c r="C14" s="146"/>
      <c r="D14" s="146"/>
      <c r="E14" s="146"/>
      <c r="F14" s="147"/>
      <c r="H14" s="10"/>
      <c r="I14" s="58"/>
      <c r="J14" s="189" t="s">
        <v>32</v>
      </c>
      <c r="K14" s="173"/>
      <c r="L14" s="173"/>
      <c r="M14" s="173"/>
      <c r="N14" s="174"/>
      <c r="O14" s="116">
        <f>0.04*O12*O13*4</f>
        <v>0</v>
      </c>
      <c r="Q14" s="10"/>
      <c r="S14" s="110"/>
      <c r="T14" s="117" t="str">
        <f t="shared" si="0"/>
        <v/>
      </c>
    </row>
    <row r="15" spans="1:20" ht="18" customHeight="1" x14ac:dyDescent="0.25">
      <c r="A15" s="80" t="s">
        <v>5</v>
      </c>
      <c r="B15" s="136"/>
      <c r="C15" s="137"/>
      <c r="D15" s="137"/>
      <c r="E15" s="137"/>
      <c r="F15" s="138"/>
      <c r="H15" s="10"/>
      <c r="I15" s="58"/>
      <c r="J15" s="170" t="s">
        <v>24</v>
      </c>
      <c r="K15" s="171"/>
      <c r="L15" s="171"/>
      <c r="M15" s="171"/>
      <c r="N15" s="171"/>
      <c r="O15" s="171"/>
      <c r="P15" s="171"/>
      <c r="Q15" s="172"/>
      <c r="S15" s="110"/>
      <c r="T15" s="117" t="str">
        <f t="shared" si="0"/>
        <v/>
      </c>
    </row>
    <row r="16" spans="1:20" ht="18" customHeight="1" x14ac:dyDescent="0.25">
      <c r="A16" s="80" t="s">
        <v>6</v>
      </c>
      <c r="B16" s="136"/>
      <c r="C16" s="137"/>
      <c r="D16" s="137"/>
      <c r="E16" s="137"/>
      <c r="F16" s="138"/>
      <c r="H16" s="10"/>
      <c r="I16" s="58"/>
      <c r="J16" s="17"/>
      <c r="Q16" s="10"/>
      <c r="S16" s="110"/>
      <c r="T16" s="117" t="str">
        <f t="shared" si="0"/>
        <v/>
      </c>
    </row>
    <row r="17" spans="1:22" ht="18" customHeight="1" x14ac:dyDescent="0.25">
      <c r="A17" s="80" t="s">
        <v>11</v>
      </c>
      <c r="B17" s="139"/>
      <c r="C17" s="140"/>
      <c r="D17" s="140"/>
      <c r="E17" s="140"/>
      <c r="F17" s="141"/>
      <c r="H17" s="10"/>
      <c r="I17" s="58"/>
      <c r="J17" s="189" t="s">
        <v>33</v>
      </c>
      <c r="K17" s="173"/>
      <c r="L17" s="173"/>
      <c r="M17" s="173"/>
      <c r="N17" s="174"/>
      <c r="O17" s="57" t="str">
        <f>IF(O10&gt;0,SUM($T$3:$T$411),"")</f>
        <v/>
      </c>
      <c r="Q17" s="10"/>
      <c r="S17" s="110"/>
      <c r="T17" s="117" t="str">
        <f t="shared" si="0"/>
        <v/>
      </c>
    </row>
    <row r="18" spans="1:22" ht="18" customHeight="1" x14ac:dyDescent="0.25">
      <c r="A18" s="81" t="s">
        <v>7</v>
      </c>
      <c r="B18" s="142"/>
      <c r="C18" s="143"/>
      <c r="D18" s="143"/>
      <c r="E18" s="143"/>
      <c r="F18" s="144"/>
      <c r="H18" s="10"/>
      <c r="I18" s="58"/>
      <c r="J18" s="170" t="s">
        <v>105</v>
      </c>
      <c r="K18" s="171"/>
      <c r="L18" s="171"/>
      <c r="M18" s="171"/>
      <c r="N18" s="171"/>
      <c r="O18" s="171"/>
      <c r="P18" s="171"/>
      <c r="Q18" s="172"/>
      <c r="S18" s="110"/>
      <c r="T18" s="117" t="str">
        <f t="shared" si="0"/>
        <v/>
      </c>
    </row>
    <row r="19" spans="1:22" ht="18" customHeight="1" thickBot="1" x14ac:dyDescent="0.3">
      <c r="A19" s="18"/>
      <c r="B19" s="14"/>
      <c r="C19" s="14"/>
      <c r="D19" s="14"/>
      <c r="E19" s="14"/>
      <c r="F19" s="14"/>
      <c r="G19" s="14"/>
      <c r="H19" s="16"/>
      <c r="I19" s="58"/>
      <c r="J19" s="18"/>
      <c r="K19" s="14"/>
      <c r="L19" s="14"/>
      <c r="M19" s="14"/>
      <c r="N19" s="14"/>
      <c r="O19" s="14"/>
      <c r="P19" s="14"/>
      <c r="Q19" s="16"/>
      <c r="S19" s="110"/>
      <c r="T19" s="117" t="str">
        <f t="shared" si="0"/>
        <v/>
      </c>
    </row>
    <row r="20" spans="1:22" ht="18" customHeight="1" thickBot="1" x14ac:dyDescent="0.3">
      <c r="A20" s="1"/>
      <c r="D20" s="6"/>
      <c r="J20" s="5"/>
      <c r="S20" s="110"/>
      <c r="T20" s="117" t="str">
        <f t="shared" si="0"/>
        <v/>
      </c>
    </row>
    <row r="21" spans="1:22" ht="29.25" customHeight="1" thickBot="1" x14ac:dyDescent="0.3">
      <c r="A21" s="175" t="s">
        <v>50</v>
      </c>
      <c r="B21" s="176"/>
      <c r="C21" s="176"/>
      <c r="D21" s="176"/>
      <c r="E21" s="176"/>
      <c r="F21" s="176"/>
      <c r="G21" s="176"/>
      <c r="H21" s="177"/>
      <c r="J21" s="179" t="s">
        <v>49</v>
      </c>
      <c r="K21" s="180"/>
      <c r="L21" s="180"/>
      <c r="M21" s="180"/>
      <c r="N21" s="180"/>
      <c r="O21" s="180"/>
      <c r="P21" s="180"/>
      <c r="Q21" s="181"/>
      <c r="S21" s="110"/>
      <c r="T21" s="117" t="str">
        <f t="shared" si="0"/>
        <v/>
      </c>
    </row>
    <row r="22" spans="1:22" ht="17.25" customHeight="1" x14ac:dyDescent="0.25">
      <c r="A22" s="61"/>
      <c r="B22" s="33"/>
      <c r="H22" s="10"/>
      <c r="J22" s="13"/>
      <c r="K22" s="1"/>
      <c r="L22" s="1"/>
      <c r="M22" s="1"/>
      <c r="N22" s="1"/>
      <c r="O22" s="1"/>
      <c r="P22" s="87" t="s">
        <v>60</v>
      </c>
      <c r="Q22" s="76" t="s">
        <v>51</v>
      </c>
      <c r="S22" s="110"/>
      <c r="T22" s="117" t="str">
        <f t="shared" si="0"/>
        <v/>
      </c>
    </row>
    <row r="23" spans="1:22" ht="20.25" customHeight="1" x14ac:dyDescent="0.25">
      <c r="A23" s="62"/>
      <c r="B23" s="60"/>
      <c r="C23" s="60"/>
      <c r="D23" s="60"/>
      <c r="E23" s="35" t="s">
        <v>34</v>
      </c>
      <c r="F23" s="105"/>
      <c r="H23" s="10"/>
      <c r="J23" s="9"/>
      <c r="K23" s="60"/>
      <c r="L23" s="60"/>
      <c r="M23" s="60"/>
      <c r="N23" s="35" t="s">
        <v>38</v>
      </c>
      <c r="O23" s="104"/>
      <c r="P23" s="103"/>
      <c r="Q23" s="82" t="str">
        <f>IF(AND(P23=1,O23&gt;0),VLOOKUP(O23,Data!$A$11:$R$46,18,1),IF(AND(P23=2,O23&gt;0),VLOOKUP(O23,Data!$A$51:$R$86,18,1),""))</f>
        <v/>
      </c>
      <c r="S23" s="110"/>
      <c r="T23" s="117" t="str">
        <f t="shared" si="0"/>
        <v/>
      </c>
    </row>
    <row r="24" spans="1:22" ht="20.25" customHeight="1" x14ac:dyDescent="0.25">
      <c r="A24" s="62"/>
      <c r="B24" s="173" t="s">
        <v>29</v>
      </c>
      <c r="C24" s="173"/>
      <c r="D24" s="173"/>
      <c r="E24" s="174"/>
      <c r="F24" s="105"/>
      <c r="H24" s="10"/>
      <c r="J24" s="9"/>
      <c r="K24" s="173" t="s">
        <v>39</v>
      </c>
      <c r="L24" s="173"/>
      <c r="M24" s="173"/>
      <c r="N24" s="174"/>
      <c r="O24" s="104"/>
      <c r="P24" s="103"/>
      <c r="Q24" s="82" t="str">
        <f>IF(AND(P24=1,O24&gt;0),VLOOKUP(O24,Data!$A$11:$R$46,18,1),IF(AND(P24=2,O24&gt;0),VLOOKUP(O24,Data!$A$51:$R$86,18,1),""))</f>
        <v/>
      </c>
      <c r="S24" s="110"/>
      <c r="T24" s="117" t="str">
        <f t="shared" si="0"/>
        <v/>
      </c>
    </row>
    <row r="25" spans="1:22" ht="20.25" customHeight="1" x14ac:dyDescent="0.25">
      <c r="A25" s="62"/>
      <c r="B25" s="173" t="s">
        <v>28</v>
      </c>
      <c r="C25" s="173"/>
      <c r="D25" s="173"/>
      <c r="E25" s="174"/>
      <c r="F25" s="105"/>
      <c r="G25" s="83" t="str">
        <f>IF(F25="","",(IF(F25&gt;4,""," Minimum match length = 5 boards.")))</f>
        <v/>
      </c>
      <c r="H25" s="10"/>
      <c r="J25" s="9"/>
      <c r="K25" s="173" t="s">
        <v>40</v>
      </c>
      <c r="L25" s="173"/>
      <c r="M25" s="173"/>
      <c r="N25" s="174"/>
      <c r="O25" s="104"/>
      <c r="P25" s="103"/>
      <c r="Q25" s="82" t="str">
        <f>IF(AND(P25=1,O25&gt;0),VLOOKUP(O25,Data!$A$11:$R$46,18,1),IF(AND(P25=2,O25&gt;0),VLOOKUP(O25,Data!$A$51:$R$86,18,1),""))</f>
        <v/>
      </c>
      <c r="S25" s="110"/>
      <c r="T25" s="117" t="str">
        <f t="shared" si="0"/>
        <v/>
      </c>
      <c r="U25" s="38"/>
      <c r="V25" s="45"/>
    </row>
    <row r="26" spans="1:22" ht="20.25" customHeight="1" x14ac:dyDescent="0.25">
      <c r="A26" s="62"/>
      <c r="B26" s="60"/>
      <c r="C26" s="60"/>
      <c r="D26" s="60"/>
      <c r="E26" s="35" t="s">
        <v>31</v>
      </c>
      <c r="F26" s="115">
        <f>IF(F23&gt;0,F23*F24/2,0)</f>
        <v>0</v>
      </c>
      <c r="G26" s="83" t="str">
        <f>IF(F25="","",(IF(F25&gt;4,""," Use EVENT FORMAT C box.")))</f>
        <v/>
      </c>
      <c r="H26" s="10"/>
      <c r="J26" s="9"/>
      <c r="K26" s="60"/>
      <c r="L26" s="60"/>
      <c r="M26" s="60"/>
      <c r="N26" s="35" t="s">
        <v>41</v>
      </c>
      <c r="O26" s="104"/>
      <c r="P26" s="103"/>
      <c r="Q26" s="82" t="str">
        <f>IF(AND(P26=1,O26&gt;0),VLOOKUP(O26,Data!$A$11:$R$46,18,1),IF(AND(P26=2,O26&gt;0),VLOOKUP(O26,Data!$A$51:$R$86,18,1),""))</f>
        <v/>
      </c>
      <c r="S26" s="110"/>
      <c r="T26" s="117" t="str">
        <f t="shared" si="0"/>
        <v/>
      </c>
      <c r="U26" s="38"/>
      <c r="V26" s="45"/>
    </row>
    <row r="27" spans="1:22" ht="18.75" customHeight="1" x14ac:dyDescent="0.25">
      <c r="A27" s="189" t="s">
        <v>32</v>
      </c>
      <c r="B27" s="173"/>
      <c r="C27" s="173"/>
      <c r="D27" s="173"/>
      <c r="E27" s="174"/>
      <c r="F27" s="116">
        <f>IF(F25&gt;4,0.04*F25*F26*2,0)</f>
        <v>0</v>
      </c>
      <c r="H27" s="10"/>
      <c r="J27" s="9"/>
      <c r="K27" s="59"/>
      <c r="L27" s="60"/>
      <c r="M27" s="60"/>
      <c r="N27" s="35" t="s">
        <v>52</v>
      </c>
      <c r="O27" s="104"/>
      <c r="P27" s="103"/>
      <c r="Q27" s="82" t="str">
        <f>IF(AND(P27=1,O27&gt;0),VLOOKUP(O27,Data!$A$11:$R$46,18,1),IF(AND(P27=2,O27&gt;0),VLOOKUP(O27,Data!$A$51:$R$86,18,1),""))</f>
        <v/>
      </c>
      <c r="S27" s="110"/>
      <c r="T27" s="117" t="str">
        <f t="shared" si="0"/>
        <v/>
      </c>
      <c r="U27" s="38"/>
      <c r="V27" s="45"/>
    </row>
    <row r="28" spans="1:22" ht="18.75" customHeight="1" x14ac:dyDescent="0.25">
      <c r="A28" s="170" t="s">
        <v>24</v>
      </c>
      <c r="B28" s="171"/>
      <c r="C28" s="171"/>
      <c r="D28" s="171"/>
      <c r="E28" s="171"/>
      <c r="F28" s="171"/>
      <c r="G28" s="171"/>
      <c r="H28" s="172"/>
      <c r="J28" s="189" t="s">
        <v>32</v>
      </c>
      <c r="K28" s="173"/>
      <c r="L28" s="173"/>
      <c r="M28" s="173"/>
      <c r="N28" s="173"/>
      <c r="O28" s="173"/>
      <c r="P28" s="174"/>
      <c r="Q28" s="75">
        <f>SUM(Q23:Q27)</f>
        <v>0</v>
      </c>
      <c r="S28" s="110"/>
      <c r="T28" s="117" t="str">
        <f t="shared" si="0"/>
        <v/>
      </c>
      <c r="U28" s="38"/>
      <c r="V28" s="45"/>
    </row>
    <row r="29" spans="1:22" ht="18.75" customHeight="1" x14ac:dyDescent="0.25">
      <c r="A29" s="17"/>
      <c r="H29" s="10"/>
      <c r="J29" s="190" t="s">
        <v>47</v>
      </c>
      <c r="K29" s="191"/>
      <c r="L29" s="191"/>
      <c r="M29" s="191"/>
      <c r="N29" s="191"/>
      <c r="O29" s="191"/>
      <c r="P29" s="191"/>
      <c r="Q29" s="192"/>
      <c r="S29" s="110"/>
      <c r="T29" s="117" t="str">
        <f t="shared" si="0"/>
        <v/>
      </c>
      <c r="U29" s="38"/>
      <c r="V29" s="45"/>
    </row>
    <row r="30" spans="1:22" ht="18.75" customHeight="1" x14ac:dyDescent="0.25">
      <c r="A30" s="189" t="s">
        <v>33</v>
      </c>
      <c r="B30" s="173"/>
      <c r="C30" s="173"/>
      <c r="D30" s="173"/>
      <c r="E30" s="174"/>
      <c r="F30" s="57" t="str">
        <f>IF(F23&gt;0,SUM($T$3:$T$411),"")</f>
        <v/>
      </c>
      <c r="H30" s="10"/>
      <c r="J30" s="189" t="s">
        <v>33</v>
      </c>
      <c r="K30" s="173"/>
      <c r="L30" s="173"/>
      <c r="M30" s="173"/>
      <c r="N30" s="173"/>
      <c r="O30" s="173"/>
      <c r="P30" s="174"/>
      <c r="Q30" s="82" t="str">
        <f>IF(Q28&gt;0,SUM($T$3:$T$411),"")</f>
        <v/>
      </c>
      <c r="S30" s="110"/>
      <c r="T30" s="117" t="str">
        <f t="shared" si="0"/>
        <v/>
      </c>
      <c r="U30" s="38"/>
      <c r="V30" s="45"/>
    </row>
    <row r="31" spans="1:22" ht="18.75" customHeight="1" x14ac:dyDescent="0.25">
      <c r="A31" s="170" t="s">
        <v>105</v>
      </c>
      <c r="B31" s="171"/>
      <c r="C31" s="171"/>
      <c r="D31" s="171"/>
      <c r="E31" s="171"/>
      <c r="F31" s="171"/>
      <c r="G31" s="171"/>
      <c r="H31" s="172"/>
      <c r="J31" s="190" t="s">
        <v>106</v>
      </c>
      <c r="K31" s="191"/>
      <c r="L31" s="191"/>
      <c r="M31" s="191"/>
      <c r="N31" s="191"/>
      <c r="O31" s="191"/>
      <c r="P31" s="191"/>
      <c r="Q31" s="192"/>
      <c r="S31" s="110"/>
      <c r="T31" s="117" t="str">
        <f t="shared" si="0"/>
        <v/>
      </c>
      <c r="U31" s="38"/>
      <c r="V31" s="45"/>
    </row>
    <row r="32" spans="1:22" ht="18" thickBot="1" x14ac:dyDescent="0.3">
      <c r="A32" s="18"/>
      <c r="B32" s="14"/>
      <c r="C32" s="14"/>
      <c r="D32" s="14"/>
      <c r="E32" s="14"/>
      <c r="F32" s="14"/>
      <c r="G32" s="14"/>
      <c r="H32" s="16"/>
      <c r="J32" s="122" t="str">
        <f>IF(MAX(O23:O27)&gt;30,"WARNING: THE CAPACITY OF THIS WORKSHEET IS 30 PAIRS FOR 1 FIELD MOVEMENTS","")</f>
        <v/>
      </c>
      <c r="K32" s="14"/>
      <c r="L32" s="14"/>
      <c r="M32" s="14"/>
      <c r="N32" s="14"/>
      <c r="O32" s="14"/>
      <c r="P32" s="14"/>
      <c r="Q32" s="99"/>
      <c r="S32" s="110"/>
      <c r="T32" s="117" t="str">
        <f t="shared" si="0"/>
        <v/>
      </c>
      <c r="U32" s="38"/>
      <c r="V32" s="45"/>
    </row>
    <row r="33" spans="1:22" ht="18.75" customHeight="1" thickBot="1" x14ac:dyDescent="0.35">
      <c r="B33" s="114" t="str">
        <f>IF(SUM(O10,F23,O23)&gt;MAX(O10,F23,O23),"COMPLETE ONLY ONE EVENT FORMAT SECTION.  IF YOU RAN TWO SEPARATE EVENTS, COMPLETE A SECOND WORKSHEET.  SEE SECTION 4 OF THE INSTRUCTIONS.","")</f>
        <v/>
      </c>
      <c r="G33" s="98"/>
      <c r="J33" s="100"/>
      <c r="K33" s="100"/>
      <c r="L33" s="100"/>
      <c r="M33" s="100"/>
      <c r="N33" s="100"/>
      <c r="O33" s="100"/>
      <c r="P33" s="100"/>
      <c r="Q33" s="101"/>
      <c r="S33" s="110"/>
      <c r="T33" s="117" t="str">
        <f t="shared" si="0"/>
        <v/>
      </c>
      <c r="U33" s="38"/>
      <c r="V33" s="45"/>
    </row>
    <row r="34" spans="1:22" ht="19.5" thickBot="1" x14ac:dyDescent="0.35">
      <c r="A34" s="196" t="s">
        <v>95</v>
      </c>
      <c r="B34" s="197"/>
      <c r="C34" s="197"/>
      <c r="D34" s="197"/>
      <c r="E34" s="197"/>
      <c r="F34" s="197"/>
      <c r="G34" s="197"/>
      <c r="H34" s="198"/>
      <c r="J34" s="202" t="s">
        <v>99</v>
      </c>
      <c r="K34" s="203"/>
      <c r="L34" s="203"/>
      <c r="M34" s="203"/>
      <c r="N34" s="203"/>
      <c r="O34" s="203"/>
      <c r="P34" s="203"/>
      <c r="Q34" s="204"/>
      <c r="S34" s="110"/>
      <c r="T34" s="117" t="str">
        <f t="shared" si="0"/>
        <v/>
      </c>
    </row>
    <row r="35" spans="1:22" ht="21.75" customHeight="1" x14ac:dyDescent="0.25">
      <c r="A35" s="199" t="s">
        <v>100</v>
      </c>
      <c r="B35" s="200"/>
      <c r="C35" s="200"/>
      <c r="D35" s="200"/>
      <c r="E35" s="200"/>
      <c r="F35" s="200"/>
      <c r="G35" s="200"/>
      <c r="H35" s="201"/>
      <c r="J35" s="9"/>
      <c r="P35" s="35" t="s">
        <v>93</v>
      </c>
      <c r="Q35" s="102" cm="1">
        <f t="array" ref="Q35">MAX(ROUND(O10/2,0),ROUND(F23/4,0),ROUND(MAX(O23:O27/4),0))</f>
        <v>0</v>
      </c>
      <c r="S35" s="110"/>
      <c r="T35" s="117" t="str">
        <f t="shared" si="0"/>
        <v/>
      </c>
      <c r="U35" s="38"/>
      <c r="V35" s="45"/>
    </row>
    <row r="36" spans="1:22" ht="15.75" x14ac:dyDescent="0.25">
      <c r="A36" s="199"/>
      <c r="B36" s="200"/>
      <c r="C36" s="200"/>
      <c r="D36" s="200"/>
      <c r="E36" s="200"/>
      <c r="F36" s="200"/>
      <c r="G36" s="200"/>
      <c r="H36" s="201"/>
      <c r="J36" s="9"/>
      <c r="P36" s="35" t="s">
        <v>94</v>
      </c>
      <c r="Q36" s="97" cm="1">
        <f t="array" ref="Q36">MAX(ROUND(O10/5,0),ROUND(F23/10,0),ROUND(MAX(O23:O27/10),0))</f>
        <v>0</v>
      </c>
      <c r="S36" s="110"/>
      <c r="T36" s="117" t="str">
        <f t="shared" si="0"/>
        <v/>
      </c>
      <c r="U36" s="38"/>
      <c r="V36" s="45"/>
    </row>
    <row r="37" spans="1:22" ht="17.25" customHeight="1" x14ac:dyDescent="0.25">
      <c r="A37" s="9"/>
      <c r="B37" s="88"/>
      <c r="C37" s="40"/>
      <c r="D37" s="40"/>
      <c r="E37" s="40"/>
      <c r="F37" s="124"/>
      <c r="G37" s="89" t="str">
        <f>"NUMBER OF TEAMS NOMINATED TO REGIONAL FINAL @ $"&amp;RFEntryFee&amp;" (Reg 3.9)  "</f>
        <v xml:space="preserve">NUMBER OF TEAMS NOMINATED TO REGIONAL FINAL @ $100 (Reg 3.9)  </v>
      </c>
      <c r="H37" s="106"/>
      <c r="J37" s="9"/>
      <c r="P37" s="98" t="s">
        <v>117</v>
      </c>
      <c r="Q37" s="106"/>
      <c r="S37" s="110"/>
      <c r="T37" s="117" t="str">
        <f t="shared" si="0"/>
        <v/>
      </c>
      <c r="U37" s="38"/>
      <c r="V37" s="45"/>
    </row>
    <row r="38" spans="1:22" ht="17.25" customHeight="1" x14ac:dyDescent="0.25">
      <c r="A38" s="9"/>
      <c r="B38" s="88"/>
      <c r="C38" s="40"/>
      <c r="D38" s="40"/>
      <c r="E38" s="40"/>
      <c r="F38" s="124"/>
      <c r="G38" s="89" t="str">
        <f>"NUMBER OF TEAMS NOMINATED TO ZONAL FINAL @ $"&amp;ZFNomFee&amp;" (Reg 3.10 b)  "</f>
        <v xml:space="preserve">NUMBER OF TEAMS NOMINATED TO ZONAL FINAL @ $150 (Reg 3.10 b)  </v>
      </c>
      <c r="H38" s="107"/>
      <c r="I38" s="5"/>
      <c r="J38" s="9"/>
      <c r="P38" s="98" t="s">
        <v>118</v>
      </c>
      <c r="Q38" s="106"/>
      <c r="S38" s="110"/>
      <c r="T38" s="117" t="str">
        <f t="shared" si="0"/>
        <v/>
      </c>
      <c r="U38" s="38"/>
      <c r="V38" s="45"/>
    </row>
    <row r="39" spans="1:22" ht="17.25" customHeight="1" thickBot="1" x14ac:dyDescent="0.35">
      <c r="A39" s="123" t="str">
        <f>IF(AND(H37&gt;0,H38&gt;0),"TEAMS CAN BE NOMINATED TO THE REGIONAL FINAL OR THE ZONAL FINAL, NOT BOTH.",IF(OR(H37&gt;3,H38&gt;3),"THE MAXIMUM NUMBER OF TEAMS A CLUB CAN NOMINATE TO A ZF OR RF IS 3.",""))</f>
        <v/>
      </c>
      <c r="B39" s="90"/>
      <c r="C39" s="90"/>
      <c r="D39" s="90"/>
      <c r="E39" s="90"/>
      <c r="F39" s="90"/>
      <c r="G39" s="90"/>
      <c r="H39" s="91"/>
      <c r="I39" s="5"/>
      <c r="J39" s="123" t="str">
        <f>IF(Q35=0,"",IF(AND(ISBLANK(Q37),ISBLANK(Q38)),"YOU MUST SPECIFY THE NUMBER OF TEAMS PROGRESSING IN Q37 OR Q38",IF(AND(Q37&gt;0,Q38&gt;0),"YOU CANNOT SEND TEAMS TO BOTH THE REGIONAL AND ZONAL FINALS",IF(OR(Q37+Q38&gt;Q35,Q37+Q38&lt;Q36),"THE  NUMBER OF TEAMS ALLOWED TO PROGRESS IS BETWEEN "&amp;Q36&amp;" AND "&amp;Q35,""))))</f>
        <v/>
      </c>
      <c r="K39" s="121"/>
      <c r="L39" s="90"/>
      <c r="M39" s="90"/>
      <c r="N39" s="90"/>
      <c r="O39" s="90"/>
      <c r="P39" s="90"/>
      <c r="Q39" s="91"/>
      <c r="S39" s="110"/>
      <c r="T39" s="117" t="str">
        <f t="shared" si="0"/>
        <v/>
      </c>
      <c r="U39" s="38"/>
      <c r="V39" s="45"/>
    </row>
    <row r="40" spans="1:22" ht="17.25" customHeight="1" thickBot="1" x14ac:dyDescent="0.35">
      <c r="B40" s="114" t="str">
        <f>IF(OR((AND((COUNTA(H37,H38,Q38)&gt;1),COUNTA(Q38)=1)),AND((COUNTA(H37,H38,Q37)&gt;1),COUNTA(Q37)=1)),"YOU CAN NOMINATE TEAMS OR HOLD A QUALIFYING EVENT. YOU CAN'T DO BOTH.","")</f>
        <v/>
      </c>
      <c r="I40" s="5"/>
      <c r="K40" s="114"/>
      <c r="Q40" s="98"/>
      <c r="S40" s="110"/>
      <c r="T40" s="117" t="str">
        <f t="shared" si="0"/>
        <v/>
      </c>
      <c r="U40" s="38"/>
      <c r="V40" s="45"/>
    </row>
    <row r="41" spans="1:22" ht="15.75" thickBot="1" x14ac:dyDescent="0.3">
      <c r="A41" s="1" t="s">
        <v>76</v>
      </c>
      <c r="B41" s="1"/>
      <c r="G41" s="36"/>
      <c r="L41" s="167" t="s">
        <v>20</v>
      </c>
      <c r="M41" s="168"/>
      <c r="N41" s="168"/>
      <c r="O41" s="168"/>
      <c r="P41" s="168"/>
      <c r="Q41" s="169"/>
      <c r="S41" s="110"/>
      <c r="T41" s="117" t="str">
        <f t="shared" si="0"/>
        <v/>
      </c>
      <c r="U41" s="38"/>
      <c r="V41" s="45"/>
    </row>
    <row r="42" spans="1:22" x14ac:dyDescent="0.25">
      <c r="A42" s="1"/>
      <c r="B42" s="1" t="s">
        <v>55</v>
      </c>
      <c r="L42" s="9"/>
      <c r="Q42" s="21"/>
      <c r="S42" s="110"/>
      <c r="T42" s="117" t="str">
        <f t="shared" si="0"/>
        <v/>
      </c>
    </row>
    <row r="43" spans="1:22" x14ac:dyDescent="0.25">
      <c r="A43" s="1"/>
      <c r="B43" s="1" t="s">
        <v>54</v>
      </c>
      <c r="L43" s="9"/>
      <c r="N43" s="42" t="s">
        <v>113</v>
      </c>
      <c r="O43" s="84">
        <f>MAX(O17,F30,Q30)</f>
        <v>0</v>
      </c>
      <c r="P43" s="8" t="str">
        <f xml:space="preserve"> "@ $"&amp; MPCost&amp; "   = "</f>
        <v xml:space="preserve">@ $1.31   = </v>
      </c>
      <c r="Q43" s="27">
        <f>IF(O43="","",O43*MPCost)</f>
        <v>0</v>
      </c>
      <c r="S43" s="110"/>
      <c r="T43" s="117" t="str">
        <f t="shared" si="0"/>
        <v/>
      </c>
    </row>
    <row r="44" spans="1:22" x14ac:dyDescent="0.25">
      <c r="A44" s="1"/>
      <c r="B44" s="1" t="s">
        <v>107</v>
      </c>
      <c r="L44" s="9"/>
      <c r="N44" s="89" t="s">
        <v>114</v>
      </c>
      <c r="O44" s="85">
        <f>MAX(Q37,H37)</f>
        <v>0</v>
      </c>
      <c r="P44" s="8" t="str">
        <f xml:space="preserve"> "@ $"&amp; RFEntryFee&amp; "   = "</f>
        <v xml:space="preserve">@ $100   = </v>
      </c>
      <c r="Q44" s="27" t="str">
        <f>IF(O44=0,"",MAX(Q36,H37,Q37)*RFEntryFee)</f>
        <v/>
      </c>
      <c r="S44" s="110"/>
      <c r="T44" s="117" t="str">
        <f t="shared" si="0"/>
        <v/>
      </c>
    </row>
    <row r="45" spans="1:22" x14ac:dyDescent="0.25">
      <c r="A45" s="1"/>
      <c r="B45" s="1" t="s">
        <v>56</v>
      </c>
      <c r="L45" s="9"/>
      <c r="N45" s="89" t="s">
        <v>115</v>
      </c>
      <c r="O45" s="85">
        <f>Q38</f>
        <v>0</v>
      </c>
      <c r="P45" s="8" t="str">
        <f xml:space="preserve"> "@ $"&amp; ZFQualFee&amp; "   = "</f>
        <v xml:space="preserve">@ $120   = </v>
      </c>
      <c r="Q45" s="27" t="str">
        <f>IF(O45=0,"",MAX(Q36,Q38)*RFNomFee)</f>
        <v/>
      </c>
      <c r="S45" s="110"/>
      <c r="T45" s="117" t="str">
        <f t="shared" si="0"/>
        <v/>
      </c>
    </row>
    <row r="46" spans="1:22" ht="15.75" thickBot="1" x14ac:dyDescent="0.3">
      <c r="A46" s="1"/>
      <c r="B46" s="53" t="s">
        <v>108</v>
      </c>
      <c r="C46" s="53"/>
      <c r="D46" s="53"/>
      <c r="E46" s="53"/>
      <c r="F46" s="53"/>
      <c r="G46" s="53"/>
      <c r="H46" s="53"/>
      <c r="I46" s="53"/>
      <c r="J46" s="53"/>
      <c r="K46" s="53"/>
      <c r="L46" s="95"/>
      <c r="N46" s="89" t="s">
        <v>116</v>
      </c>
      <c r="O46" s="85">
        <f>H38</f>
        <v>0</v>
      </c>
      <c r="P46" s="8" t="str">
        <f xml:space="preserve"> "@ $"&amp; ZFNomFee&amp; "   = "</f>
        <v xml:space="preserve">@ $150   = </v>
      </c>
      <c r="Q46" s="93" t="str">
        <f>IF(O46=0,"",O46*ZFNomFee)</f>
        <v/>
      </c>
      <c r="S46" s="110"/>
      <c r="T46" s="117" t="str">
        <f t="shared" si="0"/>
        <v/>
      </c>
    </row>
    <row r="47" spans="1:22" ht="16.5" thickTop="1" thickBot="1" x14ac:dyDescent="0.3">
      <c r="A47" s="5"/>
      <c r="B47" s="5" t="s">
        <v>22</v>
      </c>
      <c r="L47" s="18"/>
      <c r="M47" s="14"/>
      <c r="N47" s="14"/>
      <c r="O47" s="14"/>
      <c r="P47" s="15" t="s">
        <v>79</v>
      </c>
      <c r="Q47" s="94">
        <f>SUM(Q43:Q46)</f>
        <v>0</v>
      </c>
      <c r="S47" s="110"/>
      <c r="T47" s="117" t="str">
        <f t="shared" si="0"/>
        <v/>
      </c>
    </row>
    <row r="48" spans="1:22" ht="17.25" x14ac:dyDescent="0.3">
      <c r="A48" s="1"/>
      <c r="B48" s="5" t="s">
        <v>23</v>
      </c>
      <c r="L48" s="114" t="str">
        <f>IF(Q37+Q38=0,"",IF(Q37+Q38&lt;Q36," YOU ARE BEING CHARGED FOR "&amp;Q36&amp;" TEAMS, THE MINIMUM",""))</f>
        <v/>
      </c>
      <c r="S48" s="110"/>
      <c r="T48" s="117" t="str">
        <f t="shared" si="0"/>
        <v/>
      </c>
    </row>
    <row r="49" spans="1:20" ht="18" thickBot="1" x14ac:dyDescent="0.35">
      <c r="A49" s="1"/>
      <c r="L49" s="114" t="str">
        <f>IF(Q37+Q38=0,"",IF(Q37+Q38&lt;Q36," NUMBER OF TEAMS YOU SHOULD SEND",""))</f>
        <v/>
      </c>
      <c r="S49" s="110"/>
      <c r="T49" s="117" t="str">
        <f t="shared" si="0"/>
        <v/>
      </c>
    </row>
    <row r="50" spans="1:20" ht="19.5" thickBot="1" x14ac:dyDescent="0.3">
      <c r="A50" s="193" t="s">
        <v>91</v>
      </c>
      <c r="B50" s="194"/>
      <c r="C50" s="194"/>
      <c r="D50" s="194"/>
      <c r="E50" s="194"/>
      <c r="F50" s="194"/>
      <c r="G50" s="194"/>
      <c r="H50" s="194"/>
      <c r="I50" s="194"/>
      <c r="J50" s="194"/>
      <c r="K50" s="195"/>
      <c r="L50" s="5"/>
      <c r="S50" s="110"/>
      <c r="T50" s="117" t="str">
        <f t="shared" si="0"/>
        <v/>
      </c>
    </row>
    <row r="51" spans="1:20" ht="16.5" customHeight="1" x14ac:dyDescent="0.25">
      <c r="A51" s="19"/>
      <c r="B51" s="20"/>
      <c r="C51" s="20"/>
      <c r="D51" s="20"/>
      <c r="E51" s="20"/>
      <c r="F51" s="20"/>
      <c r="G51" s="20"/>
      <c r="H51" s="20"/>
      <c r="I51" s="20"/>
      <c r="J51" s="20"/>
      <c r="K51" s="21"/>
      <c r="L51" s="5"/>
      <c r="S51" s="110"/>
      <c r="T51" s="117" t="str">
        <f t="shared" si="0"/>
        <v/>
      </c>
    </row>
    <row r="52" spans="1:20" ht="16.5" customHeight="1" x14ac:dyDescent="0.3">
      <c r="A52" s="9"/>
      <c r="E52" s="1"/>
      <c r="F52" s="1"/>
      <c r="G52" s="32" t="s">
        <v>80</v>
      </c>
      <c r="H52" s="125" t="str">
        <f>IF(H37+Q37=0,"",MAX(H37,Q37))</f>
        <v/>
      </c>
      <c r="J52" s="114"/>
      <c r="K52" s="10"/>
      <c r="L52" s="5"/>
      <c r="S52" s="110"/>
      <c r="T52" s="117" t="str">
        <f t="shared" si="0"/>
        <v/>
      </c>
    </row>
    <row r="53" spans="1:20" ht="16.5" customHeight="1" x14ac:dyDescent="0.3">
      <c r="A53" s="148" t="s">
        <v>88</v>
      </c>
      <c r="B53" s="149"/>
      <c r="C53" s="149"/>
      <c r="D53" s="149"/>
      <c r="E53" s="149"/>
      <c r="F53" s="149"/>
      <c r="G53" s="149"/>
      <c r="H53" s="149"/>
      <c r="I53" s="149"/>
      <c r="J53" s="114"/>
      <c r="K53" s="10"/>
      <c r="L53" s="5"/>
      <c r="S53" s="110"/>
      <c r="T53" s="117" t="str">
        <f t="shared" si="0"/>
        <v/>
      </c>
    </row>
    <row r="54" spans="1:20" ht="16.5" customHeight="1" x14ac:dyDescent="0.3">
      <c r="A54" s="148" t="s">
        <v>89</v>
      </c>
      <c r="B54" s="149"/>
      <c r="C54" s="149"/>
      <c r="D54" s="149"/>
      <c r="E54" s="149"/>
      <c r="F54" s="149"/>
      <c r="G54" s="149"/>
      <c r="H54" s="149"/>
      <c r="I54" s="149"/>
      <c r="J54" s="114"/>
      <c r="K54" s="10"/>
      <c r="L54" s="5"/>
      <c r="S54" s="110"/>
      <c r="T54" s="117" t="str">
        <f t="shared" si="0"/>
        <v/>
      </c>
    </row>
    <row r="55" spans="1:20" ht="16.5" customHeight="1" x14ac:dyDescent="0.3">
      <c r="A55" s="9"/>
      <c r="E55" s="1"/>
      <c r="F55" s="1"/>
      <c r="G55" s="32" t="s">
        <v>90</v>
      </c>
      <c r="H55" s="125" t="str">
        <f>IF(H38+Q38=0,"",MAX(H38,Q38))</f>
        <v/>
      </c>
      <c r="J55" s="114"/>
      <c r="K55" s="10"/>
      <c r="L55" s="5"/>
      <c r="S55" s="110"/>
      <c r="T55" s="117" t="str">
        <f t="shared" si="0"/>
        <v/>
      </c>
    </row>
    <row r="56" spans="1:20" x14ac:dyDescent="0.25">
      <c r="A56" s="13"/>
      <c r="B56" s="1"/>
      <c r="E56" s="1"/>
      <c r="F56" s="1"/>
      <c r="K56" s="10"/>
      <c r="S56" s="110"/>
      <c r="T56" s="117" t="str">
        <f t="shared" si="0"/>
        <v/>
      </c>
    </row>
    <row r="57" spans="1:20" x14ac:dyDescent="0.25">
      <c r="A57" s="159" t="s">
        <v>12</v>
      </c>
      <c r="B57" s="155"/>
      <c r="C57" s="155"/>
      <c r="D57" s="155"/>
      <c r="E57" s="155"/>
      <c r="G57" s="156" t="s">
        <v>14</v>
      </c>
      <c r="H57" s="160"/>
      <c r="I57" s="160"/>
      <c r="J57" s="160"/>
      <c r="K57" s="161"/>
      <c r="S57" s="110"/>
      <c r="T57" s="117" t="str">
        <f t="shared" si="0"/>
        <v/>
      </c>
    </row>
    <row r="58" spans="1:20" x14ac:dyDescent="0.25">
      <c r="A58" s="162" t="s">
        <v>63</v>
      </c>
      <c r="B58" s="157"/>
      <c r="C58" s="163"/>
      <c r="D58" s="163"/>
      <c r="E58" s="164"/>
      <c r="G58" s="156" t="s">
        <v>63</v>
      </c>
      <c r="H58" s="157"/>
      <c r="I58" s="165"/>
      <c r="J58" s="163"/>
      <c r="K58" s="166"/>
      <c r="S58" s="110"/>
      <c r="T58" s="117" t="str">
        <f t="shared" si="0"/>
        <v/>
      </c>
    </row>
    <row r="59" spans="1:20" ht="16.5" customHeight="1" x14ac:dyDescent="0.25">
      <c r="A59" s="29"/>
      <c r="B59" s="155" t="s">
        <v>13</v>
      </c>
      <c r="C59" s="155"/>
      <c r="D59" s="155" t="s">
        <v>4</v>
      </c>
      <c r="E59" s="155"/>
      <c r="G59" s="28"/>
      <c r="H59" s="156" t="s">
        <v>13</v>
      </c>
      <c r="I59" s="157"/>
      <c r="J59" s="155" t="s">
        <v>4</v>
      </c>
      <c r="K59" s="158"/>
      <c r="S59" s="110"/>
      <c r="T59" s="117" t="str">
        <f t="shared" si="0"/>
        <v/>
      </c>
    </row>
    <row r="60" spans="1:20" ht="16.5" customHeight="1" x14ac:dyDescent="0.25">
      <c r="A60" s="29" t="s">
        <v>0</v>
      </c>
      <c r="B60" s="150"/>
      <c r="C60" s="151"/>
      <c r="D60" s="151"/>
      <c r="E60" s="151"/>
      <c r="G60" s="28" t="s">
        <v>0</v>
      </c>
      <c r="H60" s="152"/>
      <c r="I60" s="178"/>
      <c r="J60" s="151"/>
      <c r="K60" s="154"/>
      <c r="S60" s="110"/>
      <c r="T60" s="117" t="str">
        <f t="shared" si="0"/>
        <v/>
      </c>
    </row>
    <row r="61" spans="1:20" ht="16.5" customHeight="1" x14ac:dyDescent="0.25">
      <c r="A61" s="29" t="s">
        <v>1</v>
      </c>
      <c r="B61" s="150"/>
      <c r="C61" s="151"/>
      <c r="D61" s="151"/>
      <c r="E61" s="151"/>
      <c r="G61" s="28" t="s">
        <v>1</v>
      </c>
      <c r="H61" s="152"/>
      <c r="I61" s="178"/>
      <c r="J61" s="151"/>
      <c r="K61" s="154"/>
      <c r="S61" s="110"/>
      <c r="T61" s="117" t="str">
        <f t="shared" si="0"/>
        <v/>
      </c>
    </row>
    <row r="62" spans="1:20" ht="16.5" customHeight="1" x14ac:dyDescent="0.25">
      <c r="A62" s="29" t="s">
        <v>2</v>
      </c>
      <c r="B62" s="150"/>
      <c r="C62" s="151"/>
      <c r="D62" s="151"/>
      <c r="E62" s="151"/>
      <c r="G62" s="28" t="s">
        <v>2</v>
      </c>
      <c r="H62" s="152"/>
      <c r="I62" s="178"/>
      <c r="J62" s="151"/>
      <c r="K62" s="154"/>
      <c r="S62" s="110"/>
      <c r="T62" s="117" t="str">
        <f t="shared" si="0"/>
        <v/>
      </c>
    </row>
    <row r="63" spans="1:20" ht="16.5" customHeight="1" x14ac:dyDescent="0.25">
      <c r="A63" s="29" t="s">
        <v>3</v>
      </c>
      <c r="B63" s="150"/>
      <c r="C63" s="151"/>
      <c r="D63" s="151"/>
      <c r="E63" s="151"/>
      <c r="G63" s="28" t="s">
        <v>3</v>
      </c>
      <c r="H63" s="152"/>
      <c r="I63" s="178"/>
      <c r="J63" s="151"/>
      <c r="K63" s="154"/>
      <c r="S63" s="110"/>
      <c r="T63" s="117" t="str">
        <f t="shared" si="0"/>
        <v/>
      </c>
    </row>
    <row r="64" spans="1:20" ht="16.5" customHeight="1" x14ac:dyDescent="0.25">
      <c r="A64" s="29" t="s">
        <v>9</v>
      </c>
      <c r="B64" s="150"/>
      <c r="C64" s="151"/>
      <c r="D64" s="151"/>
      <c r="E64" s="151"/>
      <c r="G64" s="28" t="s">
        <v>9</v>
      </c>
      <c r="H64" s="152"/>
      <c r="I64" s="153"/>
      <c r="J64" s="151"/>
      <c r="K64" s="154"/>
      <c r="S64" s="110"/>
      <c r="T64" s="117" t="str">
        <f t="shared" si="0"/>
        <v/>
      </c>
    </row>
    <row r="65" spans="1:20" ht="16.5" customHeight="1" x14ac:dyDescent="0.25">
      <c r="A65" s="29" t="s">
        <v>10</v>
      </c>
      <c r="B65" s="150"/>
      <c r="C65" s="151"/>
      <c r="D65" s="151"/>
      <c r="E65" s="151"/>
      <c r="G65" s="28" t="s">
        <v>10</v>
      </c>
      <c r="H65" s="152"/>
      <c r="I65" s="153"/>
      <c r="J65" s="151"/>
      <c r="K65" s="154"/>
      <c r="S65" s="110"/>
      <c r="T65" s="117" t="str">
        <f t="shared" si="0"/>
        <v/>
      </c>
    </row>
    <row r="66" spans="1:20" ht="16.5" customHeight="1" x14ac:dyDescent="0.25">
      <c r="A66" s="9"/>
      <c r="K66" s="10"/>
      <c r="S66" s="110"/>
      <c r="T66" s="117" t="str">
        <f t="shared" ref="T66:T129" si="1">IF(ISBLANK(S66),"",VALUE(RIGHT(S66,4))/100)</f>
        <v/>
      </c>
    </row>
    <row r="67" spans="1:20" ht="16.5" customHeight="1" x14ac:dyDescent="0.25">
      <c r="A67" s="159" t="s">
        <v>15</v>
      </c>
      <c r="B67" s="155"/>
      <c r="C67" s="155"/>
      <c r="D67" s="155"/>
      <c r="E67" s="155"/>
      <c r="G67" s="156" t="s">
        <v>16</v>
      </c>
      <c r="H67" s="160"/>
      <c r="I67" s="160"/>
      <c r="J67" s="160"/>
      <c r="K67" s="161"/>
      <c r="S67" s="110"/>
      <c r="T67" s="117" t="str">
        <f t="shared" si="1"/>
        <v/>
      </c>
    </row>
    <row r="68" spans="1:20" ht="16.5" customHeight="1" x14ac:dyDescent="0.25">
      <c r="A68" s="162" t="s">
        <v>63</v>
      </c>
      <c r="B68" s="157"/>
      <c r="C68" s="163" t="s">
        <v>102</v>
      </c>
      <c r="D68" s="163"/>
      <c r="E68" s="164"/>
      <c r="G68" s="156" t="s">
        <v>63</v>
      </c>
      <c r="H68" s="157"/>
      <c r="I68" s="165" t="s">
        <v>103</v>
      </c>
      <c r="J68" s="163"/>
      <c r="K68" s="166"/>
      <c r="S68" s="110"/>
      <c r="T68" s="117" t="str">
        <f t="shared" si="1"/>
        <v/>
      </c>
    </row>
    <row r="69" spans="1:20" ht="16.5" customHeight="1" x14ac:dyDescent="0.25">
      <c r="A69" s="29"/>
      <c r="B69" s="155" t="s">
        <v>13</v>
      </c>
      <c r="C69" s="155"/>
      <c r="D69" s="155" t="s">
        <v>4</v>
      </c>
      <c r="E69" s="155"/>
      <c r="G69" s="28"/>
      <c r="H69" s="156" t="s">
        <v>13</v>
      </c>
      <c r="I69" s="157"/>
      <c r="J69" s="155" t="s">
        <v>4</v>
      </c>
      <c r="K69" s="158"/>
      <c r="S69" s="110"/>
      <c r="T69" s="117" t="str">
        <f t="shared" si="1"/>
        <v/>
      </c>
    </row>
    <row r="70" spans="1:20" ht="16.5" customHeight="1" x14ac:dyDescent="0.25">
      <c r="A70" s="29" t="s">
        <v>0</v>
      </c>
      <c r="B70" s="150"/>
      <c r="C70" s="151"/>
      <c r="D70" s="151"/>
      <c r="E70" s="151"/>
      <c r="G70" s="28" t="s">
        <v>0</v>
      </c>
      <c r="H70" s="152"/>
      <c r="I70" s="153"/>
      <c r="J70" s="151"/>
      <c r="K70" s="154"/>
      <c r="S70" s="110"/>
      <c r="T70" s="117" t="str">
        <f t="shared" si="1"/>
        <v/>
      </c>
    </row>
    <row r="71" spans="1:20" ht="16.5" customHeight="1" x14ac:dyDescent="0.25">
      <c r="A71" s="29" t="s">
        <v>1</v>
      </c>
      <c r="B71" s="150"/>
      <c r="C71" s="151"/>
      <c r="D71" s="151"/>
      <c r="E71" s="151"/>
      <c r="G71" s="28" t="s">
        <v>1</v>
      </c>
      <c r="H71" s="152"/>
      <c r="I71" s="153"/>
      <c r="J71" s="151"/>
      <c r="K71" s="154"/>
      <c r="S71" s="110"/>
      <c r="T71" s="117" t="str">
        <f t="shared" si="1"/>
        <v/>
      </c>
    </row>
    <row r="72" spans="1:20" ht="16.5" customHeight="1" x14ac:dyDescent="0.25">
      <c r="A72" s="29" t="s">
        <v>2</v>
      </c>
      <c r="B72" s="150"/>
      <c r="C72" s="151"/>
      <c r="D72" s="151"/>
      <c r="E72" s="151"/>
      <c r="G72" s="28" t="s">
        <v>2</v>
      </c>
      <c r="H72" s="152"/>
      <c r="I72" s="153"/>
      <c r="J72" s="151"/>
      <c r="K72" s="154"/>
      <c r="S72" s="110"/>
      <c r="T72" s="117" t="str">
        <f t="shared" si="1"/>
        <v/>
      </c>
    </row>
    <row r="73" spans="1:20" ht="16.5" customHeight="1" x14ac:dyDescent="0.25">
      <c r="A73" s="29" t="s">
        <v>3</v>
      </c>
      <c r="B73" s="150"/>
      <c r="C73" s="151"/>
      <c r="D73" s="151"/>
      <c r="E73" s="151"/>
      <c r="G73" s="28" t="s">
        <v>3</v>
      </c>
      <c r="H73" s="152"/>
      <c r="I73" s="153"/>
      <c r="J73" s="151"/>
      <c r="K73" s="154"/>
      <c r="S73" s="110"/>
      <c r="T73" s="117" t="str">
        <f t="shared" si="1"/>
        <v/>
      </c>
    </row>
    <row r="74" spans="1:20" ht="16.5" customHeight="1" x14ac:dyDescent="0.25">
      <c r="A74" s="29" t="s">
        <v>9</v>
      </c>
      <c r="B74" s="150"/>
      <c r="C74" s="151"/>
      <c r="D74" s="151"/>
      <c r="E74" s="151"/>
      <c r="G74" s="28" t="s">
        <v>9</v>
      </c>
      <c r="H74" s="152"/>
      <c r="I74" s="153"/>
      <c r="J74" s="151"/>
      <c r="K74" s="154"/>
      <c r="S74" s="110"/>
      <c r="T74" s="117" t="str">
        <f t="shared" si="1"/>
        <v/>
      </c>
    </row>
    <row r="75" spans="1:20" ht="16.5" customHeight="1" thickBot="1" x14ac:dyDescent="0.3">
      <c r="A75" s="30" t="s">
        <v>10</v>
      </c>
      <c r="B75" s="126"/>
      <c r="C75" s="127"/>
      <c r="D75" s="127"/>
      <c r="E75" s="127"/>
      <c r="F75" s="96"/>
      <c r="G75" s="31" t="s">
        <v>10</v>
      </c>
      <c r="H75" s="128"/>
      <c r="I75" s="129"/>
      <c r="J75" s="127"/>
      <c r="K75" s="130"/>
      <c r="S75" s="110"/>
      <c r="T75" s="117" t="str">
        <f t="shared" si="1"/>
        <v/>
      </c>
    </row>
    <row r="76" spans="1:20" ht="16.5" customHeight="1" x14ac:dyDescent="0.25">
      <c r="A76" s="9"/>
      <c r="K76" s="10"/>
      <c r="S76" s="110"/>
      <c r="T76" s="117" t="str">
        <f t="shared" si="1"/>
        <v/>
      </c>
    </row>
    <row r="77" spans="1:20" ht="16.5" customHeight="1" x14ac:dyDescent="0.25">
      <c r="A77" s="159" t="s">
        <v>82</v>
      </c>
      <c r="B77" s="155"/>
      <c r="C77" s="155"/>
      <c r="D77" s="155"/>
      <c r="E77" s="155"/>
      <c r="G77" s="156" t="s">
        <v>83</v>
      </c>
      <c r="H77" s="160"/>
      <c r="I77" s="160"/>
      <c r="J77" s="160"/>
      <c r="K77" s="161"/>
      <c r="S77" s="110"/>
      <c r="T77" s="117" t="str">
        <f t="shared" si="1"/>
        <v/>
      </c>
    </row>
    <row r="78" spans="1:20" ht="16.5" customHeight="1" x14ac:dyDescent="0.25">
      <c r="A78" s="162" t="s">
        <v>63</v>
      </c>
      <c r="B78" s="157"/>
      <c r="C78" s="163"/>
      <c r="D78" s="163"/>
      <c r="E78" s="164"/>
      <c r="G78" s="156" t="s">
        <v>63</v>
      </c>
      <c r="H78" s="157"/>
      <c r="I78" s="165"/>
      <c r="J78" s="163"/>
      <c r="K78" s="166"/>
      <c r="S78" s="110"/>
      <c r="T78" s="117" t="str">
        <f t="shared" si="1"/>
        <v/>
      </c>
    </row>
    <row r="79" spans="1:20" ht="16.5" customHeight="1" x14ac:dyDescent="0.25">
      <c r="A79" s="29"/>
      <c r="B79" s="155" t="s">
        <v>13</v>
      </c>
      <c r="C79" s="155"/>
      <c r="D79" s="155" t="s">
        <v>4</v>
      </c>
      <c r="E79" s="155"/>
      <c r="G79" s="28"/>
      <c r="H79" s="156" t="s">
        <v>13</v>
      </c>
      <c r="I79" s="157"/>
      <c r="J79" s="155" t="s">
        <v>4</v>
      </c>
      <c r="K79" s="158"/>
      <c r="S79" s="110"/>
      <c r="T79" s="117" t="str">
        <f t="shared" si="1"/>
        <v/>
      </c>
    </row>
    <row r="80" spans="1:20" ht="16.5" customHeight="1" x14ac:dyDescent="0.25">
      <c r="A80" s="29" t="s">
        <v>0</v>
      </c>
      <c r="B80" s="150"/>
      <c r="C80" s="151"/>
      <c r="D80" s="151"/>
      <c r="E80" s="151"/>
      <c r="G80" s="28" t="s">
        <v>0</v>
      </c>
      <c r="H80" s="152"/>
      <c r="I80" s="153"/>
      <c r="J80" s="151"/>
      <c r="K80" s="154"/>
      <c r="S80" s="110"/>
      <c r="T80" s="117" t="str">
        <f t="shared" si="1"/>
        <v/>
      </c>
    </row>
    <row r="81" spans="1:20" x14ac:dyDescent="0.25">
      <c r="A81" s="29" t="s">
        <v>1</v>
      </c>
      <c r="B81" s="150"/>
      <c r="C81" s="151"/>
      <c r="D81" s="151"/>
      <c r="E81" s="151"/>
      <c r="G81" s="28" t="s">
        <v>1</v>
      </c>
      <c r="H81" s="152"/>
      <c r="I81" s="153"/>
      <c r="J81" s="151"/>
      <c r="K81" s="154"/>
      <c r="S81" s="110"/>
      <c r="T81" s="117" t="str">
        <f t="shared" si="1"/>
        <v/>
      </c>
    </row>
    <row r="82" spans="1:20" x14ac:dyDescent="0.25">
      <c r="A82" s="29" t="s">
        <v>2</v>
      </c>
      <c r="B82" s="150"/>
      <c r="C82" s="151"/>
      <c r="D82" s="151"/>
      <c r="E82" s="151"/>
      <c r="G82" s="28" t="s">
        <v>2</v>
      </c>
      <c r="H82" s="152"/>
      <c r="I82" s="153"/>
      <c r="J82" s="151"/>
      <c r="K82" s="154"/>
      <c r="S82" s="110"/>
      <c r="T82" s="117" t="str">
        <f t="shared" si="1"/>
        <v/>
      </c>
    </row>
    <row r="83" spans="1:20" x14ac:dyDescent="0.25">
      <c r="A83" s="29" t="s">
        <v>3</v>
      </c>
      <c r="B83" s="150"/>
      <c r="C83" s="151"/>
      <c r="D83" s="151"/>
      <c r="E83" s="151"/>
      <c r="G83" s="28" t="s">
        <v>3</v>
      </c>
      <c r="H83" s="152"/>
      <c r="I83" s="153"/>
      <c r="J83" s="151"/>
      <c r="K83" s="154"/>
      <c r="S83" s="110"/>
      <c r="T83" s="117" t="str">
        <f t="shared" si="1"/>
        <v/>
      </c>
    </row>
    <row r="84" spans="1:20" x14ac:dyDescent="0.25">
      <c r="A84" s="29" t="s">
        <v>9</v>
      </c>
      <c r="B84" s="150"/>
      <c r="C84" s="151"/>
      <c r="D84" s="151"/>
      <c r="E84" s="151"/>
      <c r="G84" s="28" t="s">
        <v>9</v>
      </c>
      <c r="H84" s="152"/>
      <c r="I84" s="153"/>
      <c r="J84" s="151"/>
      <c r="K84" s="154"/>
      <c r="S84" s="110"/>
      <c r="T84" s="117" t="str">
        <f t="shared" si="1"/>
        <v/>
      </c>
    </row>
    <row r="85" spans="1:20" ht="15.75" thickBot="1" x14ac:dyDescent="0.3">
      <c r="A85" s="30" t="s">
        <v>10</v>
      </c>
      <c r="B85" s="126"/>
      <c r="C85" s="127"/>
      <c r="D85" s="127"/>
      <c r="E85" s="127"/>
      <c r="F85" s="14"/>
      <c r="G85" s="31" t="s">
        <v>10</v>
      </c>
      <c r="H85" s="128"/>
      <c r="I85" s="129"/>
      <c r="J85" s="127"/>
      <c r="K85" s="130"/>
      <c r="S85" s="110"/>
      <c r="T85" s="117" t="str">
        <f t="shared" si="1"/>
        <v/>
      </c>
    </row>
    <row r="86" spans="1:20" x14ac:dyDescent="0.25">
      <c r="S86" s="110"/>
      <c r="T86" s="117" t="str">
        <f t="shared" si="1"/>
        <v/>
      </c>
    </row>
    <row r="87" spans="1:20" x14ac:dyDescent="0.25">
      <c r="S87" s="110"/>
      <c r="T87" s="117" t="str">
        <f t="shared" si="1"/>
        <v/>
      </c>
    </row>
    <row r="88" spans="1:20" x14ac:dyDescent="0.25">
      <c r="S88" s="110"/>
      <c r="T88" s="117" t="str">
        <f t="shared" si="1"/>
        <v/>
      </c>
    </row>
    <row r="89" spans="1:20" x14ac:dyDescent="0.25">
      <c r="S89" s="110"/>
      <c r="T89" s="117" t="str">
        <f t="shared" si="1"/>
        <v/>
      </c>
    </row>
    <row r="90" spans="1:20" x14ac:dyDescent="0.25">
      <c r="S90" s="110"/>
      <c r="T90" s="117" t="str">
        <f t="shared" si="1"/>
        <v/>
      </c>
    </row>
    <row r="91" spans="1:20" x14ac:dyDescent="0.25">
      <c r="S91" s="110"/>
      <c r="T91" s="117" t="str">
        <f t="shared" si="1"/>
        <v/>
      </c>
    </row>
    <row r="92" spans="1:20" x14ac:dyDescent="0.25">
      <c r="S92" s="110"/>
      <c r="T92" s="117" t="str">
        <f t="shared" si="1"/>
        <v/>
      </c>
    </row>
    <row r="93" spans="1:20" x14ac:dyDescent="0.25">
      <c r="S93" s="110"/>
      <c r="T93" s="117" t="str">
        <f t="shared" si="1"/>
        <v/>
      </c>
    </row>
    <row r="94" spans="1:20" x14ac:dyDescent="0.25">
      <c r="S94" s="110"/>
      <c r="T94" s="117" t="str">
        <f t="shared" si="1"/>
        <v/>
      </c>
    </row>
    <row r="95" spans="1:20" x14ac:dyDescent="0.25">
      <c r="S95" s="110"/>
      <c r="T95" s="117" t="str">
        <f t="shared" si="1"/>
        <v/>
      </c>
    </row>
    <row r="96" spans="1:20" x14ac:dyDescent="0.25">
      <c r="S96" s="110"/>
      <c r="T96" s="117" t="str">
        <f t="shared" si="1"/>
        <v/>
      </c>
    </row>
    <row r="97" spans="19:20" x14ac:dyDescent="0.25">
      <c r="S97" s="110"/>
      <c r="T97" s="117" t="str">
        <f t="shared" si="1"/>
        <v/>
      </c>
    </row>
    <row r="98" spans="19:20" x14ac:dyDescent="0.25">
      <c r="S98" s="110"/>
      <c r="T98" s="117" t="str">
        <f t="shared" si="1"/>
        <v/>
      </c>
    </row>
    <row r="99" spans="19:20" x14ac:dyDescent="0.25">
      <c r="S99" s="110"/>
      <c r="T99" s="117" t="str">
        <f t="shared" si="1"/>
        <v/>
      </c>
    </row>
    <row r="100" spans="19:20" x14ac:dyDescent="0.25">
      <c r="S100" s="110"/>
      <c r="T100" s="117" t="str">
        <f t="shared" si="1"/>
        <v/>
      </c>
    </row>
    <row r="101" spans="19:20" x14ac:dyDescent="0.25">
      <c r="S101" s="110"/>
      <c r="T101" s="117" t="str">
        <f t="shared" si="1"/>
        <v/>
      </c>
    </row>
    <row r="102" spans="19:20" x14ac:dyDescent="0.25">
      <c r="S102" s="110"/>
      <c r="T102" s="117" t="str">
        <f t="shared" si="1"/>
        <v/>
      </c>
    </row>
    <row r="103" spans="19:20" x14ac:dyDescent="0.25">
      <c r="S103" s="110"/>
      <c r="T103" s="117" t="str">
        <f t="shared" si="1"/>
        <v/>
      </c>
    </row>
    <row r="104" spans="19:20" x14ac:dyDescent="0.25">
      <c r="S104" s="110"/>
      <c r="T104" s="117" t="str">
        <f t="shared" si="1"/>
        <v/>
      </c>
    </row>
    <row r="105" spans="19:20" x14ac:dyDescent="0.25">
      <c r="S105" s="110"/>
      <c r="T105" s="117" t="str">
        <f t="shared" si="1"/>
        <v/>
      </c>
    </row>
    <row r="106" spans="19:20" x14ac:dyDescent="0.25">
      <c r="S106" s="110"/>
      <c r="T106" s="117" t="str">
        <f t="shared" si="1"/>
        <v/>
      </c>
    </row>
    <row r="107" spans="19:20" x14ac:dyDescent="0.25">
      <c r="S107" s="110"/>
      <c r="T107" s="117" t="str">
        <f t="shared" si="1"/>
        <v/>
      </c>
    </row>
    <row r="108" spans="19:20" x14ac:dyDescent="0.25">
      <c r="S108" s="110"/>
      <c r="T108" s="117" t="str">
        <f t="shared" si="1"/>
        <v/>
      </c>
    </row>
    <row r="109" spans="19:20" x14ac:dyDescent="0.25">
      <c r="S109" s="110"/>
      <c r="T109" s="117" t="str">
        <f t="shared" si="1"/>
        <v/>
      </c>
    </row>
    <row r="110" spans="19:20" x14ac:dyDescent="0.25">
      <c r="S110" s="110"/>
      <c r="T110" s="117" t="str">
        <f t="shared" si="1"/>
        <v/>
      </c>
    </row>
    <row r="111" spans="19:20" x14ac:dyDescent="0.25">
      <c r="S111" s="110"/>
      <c r="T111" s="117" t="str">
        <f t="shared" si="1"/>
        <v/>
      </c>
    </row>
    <row r="112" spans="19:20" x14ac:dyDescent="0.25">
      <c r="S112" s="110"/>
      <c r="T112" s="117" t="str">
        <f t="shared" si="1"/>
        <v/>
      </c>
    </row>
    <row r="113" spans="19:20" x14ac:dyDescent="0.25">
      <c r="S113" s="110"/>
      <c r="T113" s="117" t="str">
        <f t="shared" si="1"/>
        <v/>
      </c>
    </row>
    <row r="114" spans="19:20" x14ac:dyDescent="0.25">
      <c r="S114" s="110"/>
      <c r="T114" s="117" t="str">
        <f t="shared" si="1"/>
        <v/>
      </c>
    </row>
    <row r="115" spans="19:20" x14ac:dyDescent="0.25">
      <c r="S115" s="110"/>
      <c r="T115" s="117" t="str">
        <f t="shared" si="1"/>
        <v/>
      </c>
    </row>
    <row r="116" spans="19:20" x14ac:dyDescent="0.25">
      <c r="S116" s="110"/>
      <c r="T116" s="117" t="str">
        <f t="shared" si="1"/>
        <v/>
      </c>
    </row>
    <row r="117" spans="19:20" x14ac:dyDescent="0.25">
      <c r="S117" s="110"/>
      <c r="T117" s="117" t="str">
        <f t="shared" si="1"/>
        <v/>
      </c>
    </row>
    <row r="118" spans="19:20" x14ac:dyDescent="0.25">
      <c r="S118" s="110"/>
      <c r="T118" s="117" t="str">
        <f t="shared" si="1"/>
        <v/>
      </c>
    </row>
    <row r="119" spans="19:20" x14ac:dyDescent="0.25">
      <c r="S119" s="110"/>
      <c r="T119" s="117" t="str">
        <f t="shared" si="1"/>
        <v/>
      </c>
    </row>
    <row r="120" spans="19:20" x14ac:dyDescent="0.25">
      <c r="S120" s="110"/>
      <c r="T120" s="117" t="str">
        <f t="shared" si="1"/>
        <v/>
      </c>
    </row>
    <row r="121" spans="19:20" x14ac:dyDescent="0.25">
      <c r="S121" s="110"/>
      <c r="T121" s="117" t="str">
        <f t="shared" si="1"/>
        <v/>
      </c>
    </row>
    <row r="122" spans="19:20" x14ac:dyDescent="0.25">
      <c r="S122" s="110"/>
      <c r="T122" s="117" t="str">
        <f t="shared" si="1"/>
        <v/>
      </c>
    </row>
    <row r="123" spans="19:20" x14ac:dyDescent="0.25">
      <c r="S123" s="110"/>
      <c r="T123" s="117" t="str">
        <f t="shared" si="1"/>
        <v/>
      </c>
    </row>
    <row r="124" spans="19:20" x14ac:dyDescent="0.25">
      <c r="S124" s="110"/>
      <c r="T124" s="117" t="str">
        <f t="shared" si="1"/>
        <v/>
      </c>
    </row>
    <row r="125" spans="19:20" x14ac:dyDescent="0.25">
      <c r="S125" s="110"/>
      <c r="T125" s="117" t="str">
        <f t="shared" si="1"/>
        <v/>
      </c>
    </row>
    <row r="126" spans="19:20" x14ac:dyDescent="0.25">
      <c r="S126" s="110"/>
      <c r="T126" s="117" t="str">
        <f t="shared" si="1"/>
        <v/>
      </c>
    </row>
    <row r="127" spans="19:20" x14ac:dyDescent="0.25">
      <c r="S127" s="110"/>
      <c r="T127" s="117" t="str">
        <f t="shared" si="1"/>
        <v/>
      </c>
    </row>
    <row r="128" spans="19:20" x14ac:dyDescent="0.25">
      <c r="S128" s="110"/>
      <c r="T128" s="117" t="str">
        <f t="shared" si="1"/>
        <v/>
      </c>
    </row>
    <row r="129" spans="19:20" x14ac:dyDescent="0.25">
      <c r="S129" s="110"/>
      <c r="T129" s="117" t="str">
        <f t="shared" si="1"/>
        <v/>
      </c>
    </row>
    <row r="130" spans="19:20" x14ac:dyDescent="0.25">
      <c r="S130" s="110"/>
      <c r="T130" s="117" t="str">
        <f t="shared" ref="T130:T193" si="2">IF(ISBLANK(S130),"",VALUE(RIGHT(S130,4))/100)</f>
        <v/>
      </c>
    </row>
    <row r="131" spans="19:20" x14ac:dyDescent="0.25">
      <c r="S131" s="110"/>
      <c r="T131" s="117" t="str">
        <f t="shared" si="2"/>
        <v/>
      </c>
    </row>
    <row r="132" spans="19:20" x14ac:dyDescent="0.25">
      <c r="S132" s="110"/>
      <c r="T132" s="117" t="str">
        <f t="shared" si="2"/>
        <v/>
      </c>
    </row>
    <row r="133" spans="19:20" x14ac:dyDescent="0.25">
      <c r="S133" s="110"/>
      <c r="T133" s="117" t="str">
        <f t="shared" si="2"/>
        <v/>
      </c>
    </row>
    <row r="134" spans="19:20" x14ac:dyDescent="0.25">
      <c r="S134" s="110"/>
      <c r="T134" s="117" t="str">
        <f t="shared" si="2"/>
        <v/>
      </c>
    </row>
    <row r="135" spans="19:20" x14ac:dyDescent="0.25">
      <c r="S135" s="110"/>
      <c r="T135" s="117" t="str">
        <f t="shared" si="2"/>
        <v/>
      </c>
    </row>
    <row r="136" spans="19:20" x14ac:dyDescent="0.25">
      <c r="S136" s="110"/>
      <c r="T136" s="117" t="str">
        <f t="shared" si="2"/>
        <v/>
      </c>
    </row>
    <row r="137" spans="19:20" x14ac:dyDescent="0.25">
      <c r="S137" s="110"/>
      <c r="T137" s="117" t="str">
        <f t="shared" si="2"/>
        <v/>
      </c>
    </row>
    <row r="138" spans="19:20" x14ac:dyDescent="0.25">
      <c r="S138" s="110"/>
      <c r="T138" s="117" t="str">
        <f t="shared" si="2"/>
        <v/>
      </c>
    </row>
    <row r="139" spans="19:20" x14ac:dyDescent="0.25">
      <c r="S139" s="110"/>
      <c r="T139" s="117" t="str">
        <f t="shared" si="2"/>
        <v/>
      </c>
    </row>
    <row r="140" spans="19:20" x14ac:dyDescent="0.25">
      <c r="S140" s="110"/>
      <c r="T140" s="117" t="str">
        <f t="shared" si="2"/>
        <v/>
      </c>
    </row>
    <row r="141" spans="19:20" x14ac:dyDescent="0.25">
      <c r="S141" s="110"/>
      <c r="T141" s="117" t="str">
        <f t="shared" si="2"/>
        <v/>
      </c>
    </row>
    <row r="142" spans="19:20" x14ac:dyDescent="0.25">
      <c r="S142" s="110"/>
      <c r="T142" s="117" t="str">
        <f t="shared" si="2"/>
        <v/>
      </c>
    </row>
    <row r="143" spans="19:20" x14ac:dyDescent="0.25">
      <c r="S143" s="110"/>
      <c r="T143" s="117" t="str">
        <f t="shared" si="2"/>
        <v/>
      </c>
    </row>
    <row r="144" spans="19:20" x14ac:dyDescent="0.25">
      <c r="S144" s="110"/>
      <c r="T144" s="117" t="str">
        <f t="shared" si="2"/>
        <v/>
      </c>
    </row>
    <row r="145" spans="19:20" x14ac:dyDescent="0.25">
      <c r="S145" s="110"/>
      <c r="T145" s="117" t="str">
        <f t="shared" si="2"/>
        <v/>
      </c>
    </row>
    <row r="146" spans="19:20" x14ac:dyDescent="0.25">
      <c r="S146" s="110"/>
      <c r="T146" s="117" t="str">
        <f t="shared" si="2"/>
        <v/>
      </c>
    </row>
    <row r="147" spans="19:20" x14ac:dyDescent="0.25">
      <c r="S147" s="110"/>
      <c r="T147" s="117" t="str">
        <f t="shared" si="2"/>
        <v/>
      </c>
    </row>
    <row r="148" spans="19:20" x14ac:dyDescent="0.25">
      <c r="S148" s="110"/>
      <c r="T148" s="117" t="str">
        <f t="shared" si="2"/>
        <v/>
      </c>
    </row>
    <row r="149" spans="19:20" x14ac:dyDescent="0.25">
      <c r="S149" s="110"/>
      <c r="T149" s="117" t="str">
        <f t="shared" si="2"/>
        <v/>
      </c>
    </row>
    <row r="150" spans="19:20" x14ac:dyDescent="0.25">
      <c r="S150" s="110"/>
      <c r="T150" s="117" t="str">
        <f t="shared" si="2"/>
        <v/>
      </c>
    </row>
    <row r="151" spans="19:20" x14ac:dyDescent="0.25">
      <c r="S151" s="110"/>
      <c r="T151" s="117" t="str">
        <f t="shared" si="2"/>
        <v/>
      </c>
    </row>
    <row r="152" spans="19:20" x14ac:dyDescent="0.25">
      <c r="S152" s="110"/>
      <c r="T152" s="117" t="str">
        <f t="shared" si="2"/>
        <v/>
      </c>
    </row>
    <row r="153" spans="19:20" x14ac:dyDescent="0.25">
      <c r="S153" s="110"/>
      <c r="T153" s="117" t="str">
        <f t="shared" si="2"/>
        <v/>
      </c>
    </row>
    <row r="154" spans="19:20" x14ac:dyDescent="0.25">
      <c r="S154" s="110"/>
      <c r="T154" s="117" t="str">
        <f t="shared" si="2"/>
        <v/>
      </c>
    </row>
    <row r="155" spans="19:20" x14ac:dyDescent="0.25">
      <c r="S155" s="110"/>
      <c r="T155" s="117" t="str">
        <f t="shared" si="2"/>
        <v/>
      </c>
    </row>
    <row r="156" spans="19:20" x14ac:dyDescent="0.25">
      <c r="S156" s="110"/>
      <c r="T156" s="117" t="str">
        <f t="shared" si="2"/>
        <v/>
      </c>
    </row>
    <row r="157" spans="19:20" x14ac:dyDescent="0.25">
      <c r="S157" s="110"/>
      <c r="T157" s="117" t="str">
        <f t="shared" si="2"/>
        <v/>
      </c>
    </row>
    <row r="158" spans="19:20" x14ac:dyDescent="0.25">
      <c r="S158" s="110"/>
      <c r="T158" s="117" t="str">
        <f t="shared" si="2"/>
        <v/>
      </c>
    </row>
    <row r="159" spans="19:20" x14ac:dyDescent="0.25">
      <c r="S159" s="110"/>
      <c r="T159" s="117" t="str">
        <f t="shared" si="2"/>
        <v/>
      </c>
    </row>
    <row r="160" spans="19:20" x14ac:dyDescent="0.25">
      <c r="S160" s="110"/>
      <c r="T160" s="117" t="str">
        <f t="shared" si="2"/>
        <v/>
      </c>
    </row>
    <row r="161" spans="19:20" x14ac:dyDescent="0.25">
      <c r="S161" s="110"/>
      <c r="T161" s="117" t="str">
        <f t="shared" si="2"/>
        <v/>
      </c>
    </row>
    <row r="162" spans="19:20" x14ac:dyDescent="0.25">
      <c r="S162" s="110"/>
      <c r="T162" s="117" t="str">
        <f t="shared" si="2"/>
        <v/>
      </c>
    </row>
    <row r="163" spans="19:20" x14ac:dyDescent="0.25">
      <c r="S163" s="110"/>
      <c r="T163" s="117" t="str">
        <f t="shared" si="2"/>
        <v/>
      </c>
    </row>
    <row r="164" spans="19:20" x14ac:dyDescent="0.25">
      <c r="S164" s="110"/>
      <c r="T164" s="117" t="str">
        <f t="shared" si="2"/>
        <v/>
      </c>
    </row>
    <row r="165" spans="19:20" x14ac:dyDescent="0.25">
      <c r="S165" s="110"/>
      <c r="T165" s="117" t="str">
        <f t="shared" si="2"/>
        <v/>
      </c>
    </row>
    <row r="166" spans="19:20" x14ac:dyDescent="0.25">
      <c r="S166" s="110"/>
      <c r="T166" s="117" t="str">
        <f t="shared" si="2"/>
        <v/>
      </c>
    </row>
    <row r="167" spans="19:20" x14ac:dyDescent="0.25">
      <c r="S167" s="110"/>
      <c r="T167" s="117" t="str">
        <f t="shared" si="2"/>
        <v/>
      </c>
    </row>
    <row r="168" spans="19:20" x14ac:dyDescent="0.25">
      <c r="S168" s="110"/>
      <c r="T168" s="117" t="str">
        <f t="shared" si="2"/>
        <v/>
      </c>
    </row>
    <row r="169" spans="19:20" x14ac:dyDescent="0.25">
      <c r="S169" s="110"/>
      <c r="T169" s="117" t="str">
        <f t="shared" si="2"/>
        <v/>
      </c>
    </row>
    <row r="170" spans="19:20" x14ac:dyDescent="0.25">
      <c r="S170" s="110"/>
      <c r="T170" s="117" t="str">
        <f t="shared" si="2"/>
        <v/>
      </c>
    </row>
    <row r="171" spans="19:20" x14ac:dyDescent="0.25">
      <c r="S171" s="110"/>
      <c r="T171" s="117" t="str">
        <f t="shared" si="2"/>
        <v/>
      </c>
    </row>
    <row r="172" spans="19:20" x14ac:dyDescent="0.25">
      <c r="S172" s="110"/>
      <c r="T172" s="117" t="str">
        <f t="shared" si="2"/>
        <v/>
      </c>
    </row>
    <row r="173" spans="19:20" x14ac:dyDescent="0.25">
      <c r="S173" s="110"/>
      <c r="T173" s="117" t="str">
        <f t="shared" si="2"/>
        <v/>
      </c>
    </row>
    <row r="174" spans="19:20" x14ac:dyDescent="0.25">
      <c r="S174" s="110"/>
      <c r="T174" s="117" t="str">
        <f t="shared" si="2"/>
        <v/>
      </c>
    </row>
    <row r="175" spans="19:20" x14ac:dyDescent="0.25">
      <c r="S175" s="110"/>
      <c r="T175" s="117" t="str">
        <f t="shared" si="2"/>
        <v/>
      </c>
    </row>
    <row r="176" spans="19:20" x14ac:dyDescent="0.25">
      <c r="S176" s="110"/>
      <c r="T176" s="117" t="str">
        <f t="shared" si="2"/>
        <v/>
      </c>
    </row>
    <row r="177" spans="19:20" x14ac:dyDescent="0.25">
      <c r="S177" s="110"/>
      <c r="T177" s="117" t="str">
        <f t="shared" si="2"/>
        <v/>
      </c>
    </row>
    <row r="178" spans="19:20" x14ac:dyDescent="0.25">
      <c r="S178" s="110"/>
      <c r="T178" s="117" t="str">
        <f t="shared" si="2"/>
        <v/>
      </c>
    </row>
    <row r="179" spans="19:20" x14ac:dyDescent="0.25">
      <c r="S179" s="110"/>
      <c r="T179" s="117" t="str">
        <f t="shared" si="2"/>
        <v/>
      </c>
    </row>
    <row r="180" spans="19:20" x14ac:dyDescent="0.25">
      <c r="S180" s="110"/>
      <c r="T180" s="117" t="str">
        <f t="shared" si="2"/>
        <v/>
      </c>
    </row>
    <row r="181" spans="19:20" x14ac:dyDescent="0.25">
      <c r="S181" s="110"/>
      <c r="T181" s="117" t="str">
        <f t="shared" si="2"/>
        <v/>
      </c>
    </row>
    <row r="182" spans="19:20" x14ac:dyDescent="0.25">
      <c r="S182" s="110"/>
      <c r="T182" s="117" t="str">
        <f t="shared" si="2"/>
        <v/>
      </c>
    </row>
    <row r="183" spans="19:20" x14ac:dyDescent="0.25">
      <c r="S183" s="110"/>
      <c r="T183" s="117" t="str">
        <f t="shared" si="2"/>
        <v/>
      </c>
    </row>
    <row r="184" spans="19:20" x14ac:dyDescent="0.25">
      <c r="S184" s="110"/>
      <c r="T184" s="117" t="str">
        <f t="shared" si="2"/>
        <v/>
      </c>
    </row>
    <row r="185" spans="19:20" x14ac:dyDescent="0.25">
      <c r="S185" s="110"/>
      <c r="T185" s="117" t="str">
        <f t="shared" si="2"/>
        <v/>
      </c>
    </row>
    <row r="186" spans="19:20" x14ac:dyDescent="0.25">
      <c r="S186" s="110"/>
      <c r="T186" s="117" t="str">
        <f t="shared" si="2"/>
        <v/>
      </c>
    </row>
    <row r="187" spans="19:20" x14ac:dyDescent="0.25">
      <c r="S187" s="110"/>
      <c r="T187" s="117" t="str">
        <f t="shared" si="2"/>
        <v/>
      </c>
    </row>
    <row r="188" spans="19:20" x14ac:dyDescent="0.25">
      <c r="S188" s="110"/>
      <c r="T188" s="117" t="str">
        <f t="shared" si="2"/>
        <v/>
      </c>
    </row>
    <row r="189" spans="19:20" x14ac:dyDescent="0.25">
      <c r="S189" s="110"/>
      <c r="T189" s="117" t="str">
        <f t="shared" si="2"/>
        <v/>
      </c>
    </row>
    <row r="190" spans="19:20" x14ac:dyDescent="0.25">
      <c r="S190" s="110"/>
      <c r="T190" s="117" t="str">
        <f t="shared" si="2"/>
        <v/>
      </c>
    </row>
    <row r="191" spans="19:20" x14ac:dyDescent="0.25">
      <c r="S191" s="110"/>
      <c r="T191" s="117" t="str">
        <f t="shared" si="2"/>
        <v/>
      </c>
    </row>
    <row r="192" spans="19:20" x14ac:dyDescent="0.25">
      <c r="S192" s="110"/>
      <c r="T192" s="117" t="str">
        <f t="shared" si="2"/>
        <v/>
      </c>
    </row>
    <row r="193" spans="19:20" x14ac:dyDescent="0.25">
      <c r="S193" s="110"/>
      <c r="T193" s="117" t="str">
        <f t="shared" si="2"/>
        <v/>
      </c>
    </row>
    <row r="194" spans="19:20" x14ac:dyDescent="0.25">
      <c r="S194" s="110"/>
      <c r="T194" s="117" t="str">
        <f t="shared" ref="T194:T257" si="3">IF(ISBLANK(S194),"",VALUE(RIGHT(S194,4))/100)</f>
        <v/>
      </c>
    </row>
    <row r="195" spans="19:20" x14ac:dyDescent="0.25">
      <c r="S195" s="110"/>
      <c r="T195" s="117" t="str">
        <f t="shared" si="3"/>
        <v/>
      </c>
    </row>
    <row r="196" spans="19:20" x14ac:dyDescent="0.25">
      <c r="S196" s="110"/>
      <c r="T196" s="117" t="str">
        <f t="shared" si="3"/>
        <v/>
      </c>
    </row>
    <row r="197" spans="19:20" x14ac:dyDescent="0.25">
      <c r="S197" s="110"/>
      <c r="T197" s="117" t="str">
        <f t="shared" si="3"/>
        <v/>
      </c>
    </row>
    <row r="198" spans="19:20" x14ac:dyDescent="0.25">
      <c r="S198" s="110"/>
      <c r="T198" s="117" t="str">
        <f t="shared" si="3"/>
        <v/>
      </c>
    </row>
    <row r="199" spans="19:20" x14ac:dyDescent="0.25">
      <c r="S199" s="110"/>
      <c r="T199" s="117" t="str">
        <f t="shared" si="3"/>
        <v/>
      </c>
    </row>
    <row r="200" spans="19:20" x14ac:dyDescent="0.25">
      <c r="S200" s="110"/>
      <c r="T200" s="117" t="str">
        <f t="shared" si="3"/>
        <v/>
      </c>
    </row>
    <row r="201" spans="19:20" x14ac:dyDescent="0.25">
      <c r="S201" s="110"/>
      <c r="T201" s="117" t="str">
        <f t="shared" si="3"/>
        <v/>
      </c>
    </row>
    <row r="202" spans="19:20" x14ac:dyDescent="0.25">
      <c r="S202" s="110"/>
      <c r="T202" s="117" t="str">
        <f t="shared" si="3"/>
        <v/>
      </c>
    </row>
    <row r="203" spans="19:20" x14ac:dyDescent="0.25">
      <c r="S203" s="110"/>
      <c r="T203" s="117" t="str">
        <f t="shared" si="3"/>
        <v/>
      </c>
    </row>
    <row r="204" spans="19:20" x14ac:dyDescent="0.25">
      <c r="S204" s="110"/>
      <c r="T204" s="117" t="str">
        <f t="shared" si="3"/>
        <v/>
      </c>
    </row>
    <row r="205" spans="19:20" x14ac:dyDescent="0.25">
      <c r="S205" s="110"/>
      <c r="T205" s="117" t="str">
        <f t="shared" si="3"/>
        <v/>
      </c>
    </row>
    <row r="206" spans="19:20" x14ac:dyDescent="0.25">
      <c r="S206" s="110"/>
      <c r="T206" s="117" t="str">
        <f t="shared" si="3"/>
        <v/>
      </c>
    </row>
    <row r="207" spans="19:20" x14ac:dyDescent="0.25">
      <c r="S207" s="110"/>
      <c r="T207" s="117" t="str">
        <f t="shared" si="3"/>
        <v/>
      </c>
    </row>
    <row r="208" spans="19:20" x14ac:dyDescent="0.25">
      <c r="S208" s="110"/>
      <c r="T208" s="117" t="str">
        <f t="shared" si="3"/>
        <v/>
      </c>
    </row>
    <row r="209" spans="19:20" x14ac:dyDescent="0.25">
      <c r="S209" s="110"/>
      <c r="T209" s="117" t="str">
        <f t="shared" si="3"/>
        <v/>
      </c>
    </row>
    <row r="210" spans="19:20" x14ac:dyDescent="0.25">
      <c r="S210" s="110"/>
      <c r="T210" s="117" t="str">
        <f t="shared" si="3"/>
        <v/>
      </c>
    </row>
    <row r="211" spans="19:20" x14ac:dyDescent="0.25">
      <c r="S211" s="110"/>
      <c r="T211" s="117" t="str">
        <f t="shared" si="3"/>
        <v/>
      </c>
    </row>
    <row r="212" spans="19:20" x14ac:dyDescent="0.25">
      <c r="S212" s="110"/>
      <c r="T212" s="117" t="str">
        <f t="shared" si="3"/>
        <v/>
      </c>
    </row>
    <row r="213" spans="19:20" x14ac:dyDescent="0.25">
      <c r="S213" s="110"/>
      <c r="T213" s="117" t="str">
        <f t="shared" si="3"/>
        <v/>
      </c>
    </row>
    <row r="214" spans="19:20" x14ac:dyDescent="0.25">
      <c r="S214" s="110"/>
      <c r="T214" s="117" t="str">
        <f t="shared" si="3"/>
        <v/>
      </c>
    </row>
    <row r="215" spans="19:20" x14ac:dyDescent="0.25">
      <c r="S215" s="110"/>
      <c r="T215" s="117" t="str">
        <f t="shared" si="3"/>
        <v/>
      </c>
    </row>
    <row r="216" spans="19:20" x14ac:dyDescent="0.25">
      <c r="S216" s="110"/>
      <c r="T216" s="117" t="str">
        <f t="shared" si="3"/>
        <v/>
      </c>
    </row>
    <row r="217" spans="19:20" x14ac:dyDescent="0.25">
      <c r="S217" s="110"/>
      <c r="T217" s="117" t="str">
        <f t="shared" si="3"/>
        <v/>
      </c>
    </row>
    <row r="218" spans="19:20" x14ac:dyDescent="0.25">
      <c r="S218" s="110"/>
      <c r="T218" s="117" t="str">
        <f t="shared" si="3"/>
        <v/>
      </c>
    </row>
    <row r="219" spans="19:20" x14ac:dyDescent="0.25">
      <c r="S219" s="110"/>
      <c r="T219" s="117" t="str">
        <f t="shared" si="3"/>
        <v/>
      </c>
    </row>
    <row r="220" spans="19:20" x14ac:dyDescent="0.25">
      <c r="S220" s="110"/>
      <c r="T220" s="117" t="str">
        <f t="shared" si="3"/>
        <v/>
      </c>
    </row>
    <row r="221" spans="19:20" x14ac:dyDescent="0.25">
      <c r="S221" s="110"/>
      <c r="T221" s="117" t="str">
        <f t="shared" si="3"/>
        <v/>
      </c>
    </row>
    <row r="222" spans="19:20" x14ac:dyDescent="0.25">
      <c r="S222" s="110"/>
      <c r="T222" s="117" t="str">
        <f t="shared" si="3"/>
        <v/>
      </c>
    </row>
    <row r="223" spans="19:20" x14ac:dyDescent="0.25">
      <c r="S223" s="110"/>
      <c r="T223" s="117" t="str">
        <f t="shared" si="3"/>
        <v/>
      </c>
    </row>
    <row r="224" spans="19:20" x14ac:dyDescent="0.25">
      <c r="S224" s="110"/>
      <c r="T224" s="117" t="str">
        <f t="shared" si="3"/>
        <v/>
      </c>
    </row>
    <row r="225" spans="19:20" x14ac:dyDescent="0.25">
      <c r="S225" s="110"/>
      <c r="T225" s="117" t="str">
        <f t="shared" si="3"/>
        <v/>
      </c>
    </row>
    <row r="226" spans="19:20" x14ac:dyDescent="0.25">
      <c r="S226" s="110"/>
      <c r="T226" s="117" t="str">
        <f t="shared" si="3"/>
        <v/>
      </c>
    </row>
    <row r="227" spans="19:20" x14ac:dyDescent="0.25">
      <c r="S227" s="110"/>
      <c r="T227" s="117" t="str">
        <f t="shared" si="3"/>
        <v/>
      </c>
    </row>
    <row r="228" spans="19:20" x14ac:dyDescent="0.25">
      <c r="S228" s="110"/>
      <c r="T228" s="117" t="str">
        <f t="shared" si="3"/>
        <v/>
      </c>
    </row>
    <row r="229" spans="19:20" x14ac:dyDescent="0.25">
      <c r="S229" s="110"/>
      <c r="T229" s="117" t="str">
        <f t="shared" si="3"/>
        <v/>
      </c>
    </row>
    <row r="230" spans="19:20" x14ac:dyDescent="0.25">
      <c r="S230" s="110"/>
      <c r="T230" s="117" t="str">
        <f t="shared" si="3"/>
        <v/>
      </c>
    </row>
    <row r="231" spans="19:20" x14ac:dyDescent="0.25">
      <c r="S231" s="110"/>
      <c r="T231" s="117" t="str">
        <f t="shared" si="3"/>
        <v/>
      </c>
    </row>
    <row r="232" spans="19:20" x14ac:dyDescent="0.25">
      <c r="S232" s="110"/>
      <c r="T232" s="117" t="str">
        <f t="shared" si="3"/>
        <v/>
      </c>
    </row>
    <row r="233" spans="19:20" x14ac:dyDescent="0.25">
      <c r="S233" s="110"/>
      <c r="T233" s="117" t="str">
        <f t="shared" si="3"/>
        <v/>
      </c>
    </row>
    <row r="234" spans="19:20" x14ac:dyDescent="0.25">
      <c r="S234" s="110"/>
      <c r="T234" s="117" t="str">
        <f t="shared" si="3"/>
        <v/>
      </c>
    </row>
    <row r="235" spans="19:20" x14ac:dyDescent="0.25">
      <c r="S235" s="110"/>
      <c r="T235" s="117" t="str">
        <f t="shared" si="3"/>
        <v/>
      </c>
    </row>
    <row r="236" spans="19:20" x14ac:dyDescent="0.25">
      <c r="S236" s="110"/>
      <c r="T236" s="117" t="str">
        <f t="shared" si="3"/>
        <v/>
      </c>
    </row>
    <row r="237" spans="19:20" x14ac:dyDescent="0.25">
      <c r="S237" s="110"/>
      <c r="T237" s="117" t="str">
        <f t="shared" si="3"/>
        <v/>
      </c>
    </row>
    <row r="238" spans="19:20" x14ac:dyDescent="0.25">
      <c r="S238" s="110"/>
      <c r="T238" s="117" t="str">
        <f t="shared" si="3"/>
        <v/>
      </c>
    </row>
    <row r="239" spans="19:20" x14ac:dyDescent="0.25">
      <c r="S239" s="110"/>
      <c r="T239" s="117" t="str">
        <f t="shared" si="3"/>
        <v/>
      </c>
    </row>
    <row r="240" spans="19:20" x14ac:dyDescent="0.25">
      <c r="S240" s="110"/>
      <c r="T240" s="117" t="str">
        <f t="shared" si="3"/>
        <v/>
      </c>
    </row>
    <row r="241" spans="19:20" x14ac:dyDescent="0.25">
      <c r="S241" s="110"/>
      <c r="T241" s="117" t="str">
        <f t="shared" si="3"/>
        <v/>
      </c>
    </row>
    <row r="242" spans="19:20" x14ac:dyDescent="0.25">
      <c r="S242" s="110"/>
      <c r="T242" s="117" t="str">
        <f t="shared" si="3"/>
        <v/>
      </c>
    </row>
    <row r="243" spans="19:20" x14ac:dyDescent="0.25">
      <c r="S243" s="110"/>
      <c r="T243" s="117" t="str">
        <f t="shared" si="3"/>
        <v/>
      </c>
    </row>
    <row r="244" spans="19:20" x14ac:dyDescent="0.25">
      <c r="S244" s="110"/>
      <c r="T244" s="117" t="str">
        <f t="shared" si="3"/>
        <v/>
      </c>
    </row>
    <row r="245" spans="19:20" x14ac:dyDescent="0.25">
      <c r="S245" s="110"/>
      <c r="T245" s="117" t="str">
        <f t="shared" si="3"/>
        <v/>
      </c>
    </row>
    <row r="246" spans="19:20" x14ac:dyDescent="0.25">
      <c r="S246" s="110"/>
      <c r="T246" s="117" t="str">
        <f t="shared" si="3"/>
        <v/>
      </c>
    </row>
    <row r="247" spans="19:20" x14ac:dyDescent="0.25">
      <c r="S247" s="110"/>
      <c r="T247" s="117" t="str">
        <f t="shared" si="3"/>
        <v/>
      </c>
    </row>
    <row r="248" spans="19:20" x14ac:dyDescent="0.25">
      <c r="S248" s="110"/>
      <c r="T248" s="117" t="str">
        <f t="shared" si="3"/>
        <v/>
      </c>
    </row>
    <row r="249" spans="19:20" x14ac:dyDescent="0.25">
      <c r="S249" s="110"/>
      <c r="T249" s="117" t="str">
        <f t="shared" si="3"/>
        <v/>
      </c>
    </row>
    <row r="250" spans="19:20" x14ac:dyDescent="0.25">
      <c r="S250" s="110"/>
      <c r="T250" s="117" t="str">
        <f t="shared" si="3"/>
        <v/>
      </c>
    </row>
    <row r="251" spans="19:20" x14ac:dyDescent="0.25">
      <c r="S251" s="110"/>
      <c r="T251" s="117" t="str">
        <f t="shared" si="3"/>
        <v/>
      </c>
    </row>
    <row r="252" spans="19:20" x14ac:dyDescent="0.25">
      <c r="S252" s="110"/>
      <c r="T252" s="117" t="str">
        <f t="shared" si="3"/>
        <v/>
      </c>
    </row>
    <row r="253" spans="19:20" x14ac:dyDescent="0.25">
      <c r="S253" s="110"/>
      <c r="T253" s="117" t="str">
        <f t="shared" si="3"/>
        <v/>
      </c>
    </row>
    <row r="254" spans="19:20" x14ac:dyDescent="0.25">
      <c r="S254" s="110"/>
      <c r="T254" s="117" t="str">
        <f t="shared" si="3"/>
        <v/>
      </c>
    </row>
    <row r="255" spans="19:20" x14ac:dyDescent="0.25">
      <c r="S255" s="110"/>
      <c r="T255" s="117" t="str">
        <f t="shared" si="3"/>
        <v/>
      </c>
    </row>
    <row r="256" spans="19:20" x14ac:dyDescent="0.25">
      <c r="S256" s="110"/>
      <c r="T256" s="117" t="str">
        <f t="shared" si="3"/>
        <v/>
      </c>
    </row>
    <row r="257" spans="19:20" x14ac:dyDescent="0.25">
      <c r="S257" s="110"/>
      <c r="T257" s="117" t="str">
        <f t="shared" si="3"/>
        <v/>
      </c>
    </row>
    <row r="258" spans="19:20" x14ac:dyDescent="0.25">
      <c r="S258" s="110"/>
      <c r="T258" s="117" t="str">
        <f t="shared" ref="T258:T321" si="4">IF(ISBLANK(S258),"",VALUE(RIGHT(S258,4))/100)</f>
        <v/>
      </c>
    </row>
    <row r="259" spans="19:20" x14ac:dyDescent="0.25">
      <c r="S259" s="110"/>
      <c r="T259" s="117" t="str">
        <f t="shared" si="4"/>
        <v/>
      </c>
    </row>
    <row r="260" spans="19:20" x14ac:dyDescent="0.25">
      <c r="S260" s="110"/>
      <c r="T260" s="117" t="str">
        <f t="shared" si="4"/>
        <v/>
      </c>
    </row>
    <row r="261" spans="19:20" x14ac:dyDescent="0.25">
      <c r="S261" s="110"/>
      <c r="T261" s="117" t="str">
        <f t="shared" si="4"/>
        <v/>
      </c>
    </row>
    <row r="262" spans="19:20" x14ac:dyDescent="0.25">
      <c r="S262" s="110"/>
      <c r="T262" s="117" t="str">
        <f t="shared" si="4"/>
        <v/>
      </c>
    </row>
    <row r="263" spans="19:20" x14ac:dyDescent="0.25">
      <c r="S263" s="110"/>
      <c r="T263" s="117" t="str">
        <f t="shared" si="4"/>
        <v/>
      </c>
    </row>
    <row r="264" spans="19:20" x14ac:dyDescent="0.25">
      <c r="S264" s="110"/>
      <c r="T264" s="117" t="str">
        <f t="shared" si="4"/>
        <v/>
      </c>
    </row>
    <row r="265" spans="19:20" x14ac:dyDescent="0.25">
      <c r="S265" s="110"/>
      <c r="T265" s="117" t="str">
        <f t="shared" si="4"/>
        <v/>
      </c>
    </row>
    <row r="266" spans="19:20" x14ac:dyDescent="0.25">
      <c r="S266" s="110"/>
      <c r="T266" s="117" t="str">
        <f t="shared" si="4"/>
        <v/>
      </c>
    </row>
    <row r="267" spans="19:20" x14ac:dyDescent="0.25">
      <c r="S267" s="110"/>
      <c r="T267" s="117" t="str">
        <f t="shared" si="4"/>
        <v/>
      </c>
    </row>
    <row r="268" spans="19:20" x14ac:dyDescent="0.25">
      <c r="S268" s="110"/>
      <c r="T268" s="117" t="str">
        <f t="shared" si="4"/>
        <v/>
      </c>
    </row>
    <row r="269" spans="19:20" x14ac:dyDescent="0.25">
      <c r="S269" s="110"/>
      <c r="T269" s="117" t="str">
        <f t="shared" si="4"/>
        <v/>
      </c>
    </row>
    <row r="270" spans="19:20" x14ac:dyDescent="0.25">
      <c r="S270" s="110"/>
      <c r="T270" s="117" t="str">
        <f t="shared" si="4"/>
        <v/>
      </c>
    </row>
    <row r="271" spans="19:20" x14ac:dyDescent="0.25">
      <c r="S271" s="110"/>
      <c r="T271" s="117" t="str">
        <f t="shared" si="4"/>
        <v/>
      </c>
    </row>
    <row r="272" spans="19:20" x14ac:dyDescent="0.25">
      <c r="S272" s="110"/>
      <c r="T272" s="117" t="str">
        <f t="shared" si="4"/>
        <v/>
      </c>
    </row>
    <row r="273" spans="19:20" x14ac:dyDescent="0.25">
      <c r="S273" s="110"/>
      <c r="T273" s="117" t="str">
        <f t="shared" si="4"/>
        <v/>
      </c>
    </row>
    <row r="274" spans="19:20" x14ac:dyDescent="0.25">
      <c r="S274" s="110"/>
      <c r="T274" s="117" t="str">
        <f t="shared" si="4"/>
        <v/>
      </c>
    </row>
    <row r="275" spans="19:20" x14ac:dyDescent="0.25">
      <c r="S275" s="110"/>
      <c r="T275" s="117" t="str">
        <f t="shared" si="4"/>
        <v/>
      </c>
    </row>
    <row r="276" spans="19:20" x14ac:dyDescent="0.25">
      <c r="S276" s="110"/>
      <c r="T276" s="117" t="str">
        <f t="shared" si="4"/>
        <v/>
      </c>
    </row>
    <row r="277" spans="19:20" x14ac:dyDescent="0.25">
      <c r="S277" s="110"/>
      <c r="T277" s="117" t="str">
        <f t="shared" si="4"/>
        <v/>
      </c>
    </row>
    <row r="278" spans="19:20" x14ac:dyDescent="0.25">
      <c r="S278" s="110"/>
      <c r="T278" s="117" t="str">
        <f t="shared" si="4"/>
        <v/>
      </c>
    </row>
    <row r="279" spans="19:20" x14ac:dyDescent="0.25">
      <c r="S279" s="110"/>
      <c r="T279" s="117" t="str">
        <f t="shared" si="4"/>
        <v/>
      </c>
    </row>
    <row r="280" spans="19:20" x14ac:dyDescent="0.25">
      <c r="S280" s="110"/>
      <c r="T280" s="117" t="str">
        <f t="shared" si="4"/>
        <v/>
      </c>
    </row>
    <row r="281" spans="19:20" x14ac:dyDescent="0.25">
      <c r="S281" s="110"/>
      <c r="T281" s="117" t="str">
        <f t="shared" si="4"/>
        <v/>
      </c>
    </row>
    <row r="282" spans="19:20" x14ac:dyDescent="0.25">
      <c r="S282" s="110"/>
      <c r="T282" s="117" t="str">
        <f t="shared" si="4"/>
        <v/>
      </c>
    </row>
    <row r="283" spans="19:20" x14ac:dyDescent="0.25">
      <c r="S283" s="110"/>
      <c r="T283" s="117" t="str">
        <f t="shared" si="4"/>
        <v/>
      </c>
    </row>
    <row r="284" spans="19:20" x14ac:dyDescent="0.25">
      <c r="S284" s="110"/>
      <c r="T284" s="117" t="str">
        <f t="shared" si="4"/>
        <v/>
      </c>
    </row>
    <row r="285" spans="19:20" x14ac:dyDescent="0.25">
      <c r="S285" s="110"/>
      <c r="T285" s="117" t="str">
        <f t="shared" si="4"/>
        <v/>
      </c>
    </row>
    <row r="286" spans="19:20" x14ac:dyDescent="0.25">
      <c r="S286" s="110"/>
      <c r="T286" s="117" t="str">
        <f t="shared" si="4"/>
        <v/>
      </c>
    </row>
    <row r="287" spans="19:20" x14ac:dyDescent="0.25">
      <c r="S287" s="110"/>
      <c r="T287" s="117" t="str">
        <f t="shared" si="4"/>
        <v/>
      </c>
    </row>
    <row r="288" spans="19:20" x14ac:dyDescent="0.25">
      <c r="S288" s="110"/>
      <c r="T288" s="117" t="str">
        <f t="shared" si="4"/>
        <v/>
      </c>
    </row>
    <row r="289" spans="19:20" x14ac:dyDescent="0.25">
      <c r="S289" s="110"/>
      <c r="T289" s="117" t="str">
        <f t="shared" si="4"/>
        <v/>
      </c>
    </row>
    <row r="290" spans="19:20" x14ac:dyDescent="0.25">
      <c r="S290" s="110"/>
      <c r="T290" s="117" t="str">
        <f t="shared" si="4"/>
        <v/>
      </c>
    </row>
    <row r="291" spans="19:20" x14ac:dyDescent="0.25">
      <c r="S291" s="110"/>
      <c r="T291" s="117" t="str">
        <f t="shared" si="4"/>
        <v/>
      </c>
    </row>
    <row r="292" spans="19:20" x14ac:dyDescent="0.25">
      <c r="S292" s="110"/>
      <c r="T292" s="117" t="str">
        <f t="shared" si="4"/>
        <v/>
      </c>
    </row>
    <row r="293" spans="19:20" x14ac:dyDescent="0.25">
      <c r="S293" s="110"/>
      <c r="T293" s="117" t="str">
        <f t="shared" si="4"/>
        <v/>
      </c>
    </row>
    <row r="294" spans="19:20" x14ac:dyDescent="0.25">
      <c r="S294" s="110"/>
      <c r="T294" s="117" t="str">
        <f t="shared" si="4"/>
        <v/>
      </c>
    </row>
    <row r="295" spans="19:20" x14ac:dyDescent="0.25">
      <c r="S295" s="110"/>
      <c r="T295" s="117" t="str">
        <f t="shared" si="4"/>
        <v/>
      </c>
    </row>
    <row r="296" spans="19:20" x14ac:dyDescent="0.25">
      <c r="S296" s="110"/>
      <c r="T296" s="117" t="str">
        <f t="shared" si="4"/>
        <v/>
      </c>
    </row>
    <row r="297" spans="19:20" x14ac:dyDescent="0.25">
      <c r="S297" s="110"/>
      <c r="T297" s="117" t="str">
        <f t="shared" si="4"/>
        <v/>
      </c>
    </row>
    <row r="298" spans="19:20" x14ac:dyDescent="0.25">
      <c r="S298" s="110"/>
      <c r="T298" s="117" t="str">
        <f t="shared" si="4"/>
        <v/>
      </c>
    </row>
    <row r="299" spans="19:20" x14ac:dyDescent="0.25">
      <c r="S299" s="110"/>
      <c r="T299" s="117" t="str">
        <f t="shared" si="4"/>
        <v/>
      </c>
    </row>
    <row r="300" spans="19:20" x14ac:dyDescent="0.25">
      <c r="S300" s="110"/>
      <c r="T300" s="117" t="str">
        <f t="shared" si="4"/>
        <v/>
      </c>
    </row>
    <row r="301" spans="19:20" x14ac:dyDescent="0.25">
      <c r="S301" s="110"/>
      <c r="T301" s="117" t="str">
        <f t="shared" si="4"/>
        <v/>
      </c>
    </row>
    <row r="302" spans="19:20" x14ac:dyDescent="0.25">
      <c r="S302" s="110"/>
      <c r="T302" s="117" t="str">
        <f t="shared" si="4"/>
        <v/>
      </c>
    </row>
    <row r="303" spans="19:20" x14ac:dyDescent="0.25">
      <c r="S303" s="110"/>
      <c r="T303" s="117" t="str">
        <f t="shared" si="4"/>
        <v/>
      </c>
    </row>
    <row r="304" spans="19:20" x14ac:dyDescent="0.25">
      <c r="S304" s="110"/>
      <c r="T304" s="117" t="str">
        <f t="shared" si="4"/>
        <v/>
      </c>
    </row>
    <row r="305" spans="19:20" x14ac:dyDescent="0.25">
      <c r="S305" s="110"/>
      <c r="T305" s="117" t="str">
        <f t="shared" si="4"/>
        <v/>
      </c>
    </row>
    <row r="306" spans="19:20" x14ac:dyDescent="0.25">
      <c r="S306" s="110"/>
      <c r="T306" s="117" t="str">
        <f t="shared" si="4"/>
        <v/>
      </c>
    </row>
    <row r="307" spans="19:20" x14ac:dyDescent="0.25">
      <c r="S307" s="110"/>
      <c r="T307" s="117" t="str">
        <f t="shared" si="4"/>
        <v/>
      </c>
    </row>
    <row r="308" spans="19:20" x14ac:dyDescent="0.25">
      <c r="S308" s="110"/>
      <c r="T308" s="117" t="str">
        <f t="shared" si="4"/>
        <v/>
      </c>
    </row>
    <row r="309" spans="19:20" x14ac:dyDescent="0.25">
      <c r="S309" s="110"/>
      <c r="T309" s="117" t="str">
        <f t="shared" si="4"/>
        <v/>
      </c>
    </row>
    <row r="310" spans="19:20" x14ac:dyDescent="0.25">
      <c r="S310" s="110"/>
      <c r="T310" s="117" t="str">
        <f t="shared" si="4"/>
        <v/>
      </c>
    </row>
    <row r="311" spans="19:20" x14ac:dyDescent="0.25">
      <c r="S311" s="110"/>
      <c r="T311" s="117" t="str">
        <f t="shared" si="4"/>
        <v/>
      </c>
    </row>
    <row r="312" spans="19:20" x14ac:dyDescent="0.25">
      <c r="S312" s="110"/>
      <c r="T312" s="117" t="str">
        <f t="shared" si="4"/>
        <v/>
      </c>
    </row>
    <row r="313" spans="19:20" x14ac:dyDescent="0.25">
      <c r="S313" s="110"/>
      <c r="T313" s="117" t="str">
        <f t="shared" si="4"/>
        <v/>
      </c>
    </row>
    <row r="314" spans="19:20" x14ac:dyDescent="0.25">
      <c r="S314" s="110"/>
      <c r="T314" s="117" t="str">
        <f t="shared" si="4"/>
        <v/>
      </c>
    </row>
    <row r="315" spans="19:20" x14ac:dyDescent="0.25">
      <c r="S315" s="110"/>
      <c r="T315" s="117" t="str">
        <f t="shared" si="4"/>
        <v/>
      </c>
    </row>
    <row r="316" spans="19:20" x14ac:dyDescent="0.25">
      <c r="S316" s="110"/>
      <c r="T316" s="117" t="str">
        <f t="shared" si="4"/>
        <v/>
      </c>
    </row>
    <row r="317" spans="19:20" x14ac:dyDescent="0.25">
      <c r="S317" s="110"/>
      <c r="T317" s="117" t="str">
        <f t="shared" si="4"/>
        <v/>
      </c>
    </row>
    <row r="318" spans="19:20" x14ac:dyDescent="0.25">
      <c r="S318" s="110"/>
      <c r="T318" s="117" t="str">
        <f t="shared" si="4"/>
        <v/>
      </c>
    </row>
    <row r="319" spans="19:20" x14ac:dyDescent="0.25">
      <c r="S319" s="110"/>
      <c r="T319" s="117" t="str">
        <f t="shared" si="4"/>
        <v/>
      </c>
    </row>
    <row r="320" spans="19:20" x14ac:dyDescent="0.25">
      <c r="S320" s="110"/>
      <c r="T320" s="117" t="str">
        <f t="shared" si="4"/>
        <v/>
      </c>
    </row>
    <row r="321" spans="19:20" x14ac:dyDescent="0.25">
      <c r="S321" s="110"/>
      <c r="T321" s="117" t="str">
        <f t="shared" si="4"/>
        <v/>
      </c>
    </row>
    <row r="322" spans="19:20" x14ac:dyDescent="0.25">
      <c r="S322" s="110"/>
      <c r="T322" s="117" t="str">
        <f t="shared" ref="T322:T385" si="5">IF(ISBLANK(S322),"",VALUE(RIGHT(S322,4))/100)</f>
        <v/>
      </c>
    </row>
    <row r="323" spans="19:20" x14ac:dyDescent="0.25">
      <c r="S323" s="110"/>
      <c r="T323" s="117" t="str">
        <f t="shared" si="5"/>
        <v/>
      </c>
    </row>
    <row r="324" spans="19:20" x14ac:dyDescent="0.25">
      <c r="S324" s="110"/>
      <c r="T324" s="117" t="str">
        <f t="shared" si="5"/>
        <v/>
      </c>
    </row>
    <row r="325" spans="19:20" x14ac:dyDescent="0.25">
      <c r="S325" s="110"/>
      <c r="T325" s="117" t="str">
        <f t="shared" si="5"/>
        <v/>
      </c>
    </row>
    <row r="326" spans="19:20" x14ac:dyDescent="0.25">
      <c r="S326" s="110"/>
      <c r="T326" s="117" t="str">
        <f t="shared" si="5"/>
        <v/>
      </c>
    </row>
    <row r="327" spans="19:20" x14ac:dyDescent="0.25">
      <c r="S327" s="110"/>
      <c r="T327" s="117" t="str">
        <f t="shared" si="5"/>
        <v/>
      </c>
    </row>
    <row r="328" spans="19:20" x14ac:dyDescent="0.25">
      <c r="S328" s="110"/>
      <c r="T328" s="117" t="str">
        <f t="shared" si="5"/>
        <v/>
      </c>
    </row>
    <row r="329" spans="19:20" x14ac:dyDescent="0.25">
      <c r="S329" s="110"/>
      <c r="T329" s="117" t="str">
        <f t="shared" si="5"/>
        <v/>
      </c>
    </row>
    <row r="330" spans="19:20" x14ac:dyDescent="0.25">
      <c r="S330" s="110"/>
      <c r="T330" s="117" t="str">
        <f t="shared" si="5"/>
        <v/>
      </c>
    </row>
    <row r="331" spans="19:20" x14ac:dyDescent="0.25">
      <c r="S331" s="110"/>
      <c r="T331" s="117" t="str">
        <f t="shared" si="5"/>
        <v/>
      </c>
    </row>
    <row r="332" spans="19:20" x14ac:dyDescent="0.25">
      <c r="S332" s="110"/>
      <c r="T332" s="117" t="str">
        <f t="shared" si="5"/>
        <v/>
      </c>
    </row>
    <row r="333" spans="19:20" x14ac:dyDescent="0.25">
      <c r="S333" s="110"/>
      <c r="T333" s="117" t="str">
        <f t="shared" si="5"/>
        <v/>
      </c>
    </row>
    <row r="334" spans="19:20" x14ac:dyDescent="0.25">
      <c r="S334" s="110"/>
      <c r="T334" s="117" t="str">
        <f t="shared" si="5"/>
        <v/>
      </c>
    </row>
    <row r="335" spans="19:20" x14ac:dyDescent="0.25">
      <c r="S335" s="110"/>
      <c r="T335" s="117" t="str">
        <f t="shared" si="5"/>
        <v/>
      </c>
    </row>
    <row r="336" spans="19:20" x14ac:dyDescent="0.25">
      <c r="S336" s="110"/>
      <c r="T336" s="117" t="str">
        <f t="shared" si="5"/>
        <v/>
      </c>
    </row>
    <row r="337" spans="19:20" x14ac:dyDescent="0.25">
      <c r="S337" s="110"/>
      <c r="T337" s="117" t="str">
        <f t="shared" si="5"/>
        <v/>
      </c>
    </row>
    <row r="338" spans="19:20" x14ac:dyDescent="0.25">
      <c r="S338" s="110"/>
      <c r="T338" s="117" t="str">
        <f t="shared" si="5"/>
        <v/>
      </c>
    </row>
    <row r="339" spans="19:20" x14ac:dyDescent="0.25">
      <c r="S339" s="110"/>
      <c r="T339" s="117" t="str">
        <f t="shared" si="5"/>
        <v/>
      </c>
    </row>
    <row r="340" spans="19:20" x14ac:dyDescent="0.25">
      <c r="S340" s="110"/>
      <c r="T340" s="117" t="str">
        <f t="shared" si="5"/>
        <v/>
      </c>
    </row>
    <row r="341" spans="19:20" x14ac:dyDescent="0.25">
      <c r="S341" s="110"/>
      <c r="T341" s="117" t="str">
        <f t="shared" si="5"/>
        <v/>
      </c>
    </row>
    <row r="342" spans="19:20" x14ac:dyDescent="0.25">
      <c r="S342" s="110"/>
      <c r="T342" s="117" t="str">
        <f t="shared" si="5"/>
        <v/>
      </c>
    </row>
    <row r="343" spans="19:20" x14ac:dyDescent="0.25">
      <c r="S343" s="110"/>
      <c r="T343" s="117" t="str">
        <f t="shared" si="5"/>
        <v/>
      </c>
    </row>
    <row r="344" spans="19:20" x14ac:dyDescent="0.25">
      <c r="S344" s="110"/>
      <c r="T344" s="117" t="str">
        <f t="shared" si="5"/>
        <v/>
      </c>
    </row>
    <row r="345" spans="19:20" x14ac:dyDescent="0.25">
      <c r="S345" s="110"/>
      <c r="T345" s="117" t="str">
        <f t="shared" si="5"/>
        <v/>
      </c>
    </row>
    <row r="346" spans="19:20" x14ac:dyDescent="0.25">
      <c r="S346" s="110"/>
      <c r="T346" s="117" t="str">
        <f t="shared" si="5"/>
        <v/>
      </c>
    </row>
    <row r="347" spans="19:20" x14ac:dyDescent="0.25">
      <c r="S347" s="110"/>
      <c r="T347" s="117" t="str">
        <f t="shared" si="5"/>
        <v/>
      </c>
    </row>
    <row r="348" spans="19:20" x14ac:dyDescent="0.25">
      <c r="S348" s="110"/>
      <c r="T348" s="117" t="str">
        <f t="shared" si="5"/>
        <v/>
      </c>
    </row>
    <row r="349" spans="19:20" x14ac:dyDescent="0.25">
      <c r="S349" s="110"/>
      <c r="T349" s="117" t="str">
        <f t="shared" si="5"/>
        <v/>
      </c>
    </row>
    <row r="350" spans="19:20" x14ac:dyDescent="0.25">
      <c r="S350" s="110"/>
      <c r="T350" s="117" t="str">
        <f t="shared" si="5"/>
        <v/>
      </c>
    </row>
    <row r="351" spans="19:20" x14ac:dyDescent="0.25">
      <c r="S351" s="110"/>
      <c r="T351" s="117" t="str">
        <f t="shared" si="5"/>
        <v/>
      </c>
    </row>
    <row r="352" spans="19:20" x14ac:dyDescent="0.25">
      <c r="S352" s="110"/>
      <c r="T352" s="117" t="str">
        <f t="shared" si="5"/>
        <v/>
      </c>
    </row>
    <row r="353" spans="19:20" x14ac:dyDescent="0.25">
      <c r="S353" s="110"/>
      <c r="T353" s="117" t="str">
        <f t="shared" si="5"/>
        <v/>
      </c>
    </row>
    <row r="354" spans="19:20" x14ac:dyDescent="0.25">
      <c r="S354" s="110"/>
      <c r="T354" s="117" t="str">
        <f t="shared" si="5"/>
        <v/>
      </c>
    </row>
    <row r="355" spans="19:20" x14ac:dyDescent="0.25">
      <c r="S355" s="110"/>
      <c r="T355" s="117" t="str">
        <f t="shared" si="5"/>
        <v/>
      </c>
    </row>
    <row r="356" spans="19:20" x14ac:dyDescent="0.25">
      <c r="S356" s="110"/>
      <c r="T356" s="117" t="str">
        <f t="shared" si="5"/>
        <v/>
      </c>
    </row>
    <row r="357" spans="19:20" x14ac:dyDescent="0.25">
      <c r="S357" s="110"/>
      <c r="T357" s="117" t="str">
        <f t="shared" si="5"/>
        <v/>
      </c>
    </row>
    <row r="358" spans="19:20" x14ac:dyDescent="0.25">
      <c r="S358" s="110"/>
      <c r="T358" s="117" t="str">
        <f t="shared" si="5"/>
        <v/>
      </c>
    </row>
    <row r="359" spans="19:20" x14ac:dyDescent="0.25">
      <c r="S359" s="110"/>
      <c r="T359" s="117" t="str">
        <f t="shared" si="5"/>
        <v/>
      </c>
    </row>
    <row r="360" spans="19:20" x14ac:dyDescent="0.25">
      <c r="S360" s="110"/>
      <c r="T360" s="117" t="str">
        <f t="shared" si="5"/>
        <v/>
      </c>
    </row>
    <row r="361" spans="19:20" x14ac:dyDescent="0.25">
      <c r="S361" s="110"/>
      <c r="T361" s="117" t="str">
        <f t="shared" si="5"/>
        <v/>
      </c>
    </row>
    <row r="362" spans="19:20" x14ac:dyDescent="0.25">
      <c r="S362" s="110"/>
      <c r="T362" s="117" t="str">
        <f t="shared" si="5"/>
        <v/>
      </c>
    </row>
    <row r="363" spans="19:20" x14ac:dyDescent="0.25">
      <c r="S363" s="110"/>
      <c r="T363" s="117" t="str">
        <f t="shared" si="5"/>
        <v/>
      </c>
    </row>
    <row r="364" spans="19:20" x14ac:dyDescent="0.25">
      <c r="S364" s="110"/>
      <c r="T364" s="117" t="str">
        <f t="shared" si="5"/>
        <v/>
      </c>
    </row>
    <row r="365" spans="19:20" x14ac:dyDescent="0.25">
      <c r="S365" s="110"/>
      <c r="T365" s="117" t="str">
        <f t="shared" si="5"/>
        <v/>
      </c>
    </row>
    <row r="366" spans="19:20" x14ac:dyDescent="0.25">
      <c r="S366" s="110"/>
      <c r="T366" s="117" t="str">
        <f t="shared" si="5"/>
        <v/>
      </c>
    </row>
    <row r="367" spans="19:20" x14ac:dyDescent="0.25">
      <c r="S367" s="110"/>
      <c r="T367" s="117" t="str">
        <f t="shared" si="5"/>
        <v/>
      </c>
    </row>
    <row r="368" spans="19:20" x14ac:dyDescent="0.25">
      <c r="S368" s="110"/>
      <c r="T368" s="117" t="str">
        <f t="shared" si="5"/>
        <v/>
      </c>
    </row>
    <row r="369" spans="19:20" x14ac:dyDescent="0.25">
      <c r="S369" s="110"/>
      <c r="T369" s="117" t="str">
        <f t="shared" si="5"/>
        <v/>
      </c>
    </row>
    <row r="370" spans="19:20" x14ac:dyDescent="0.25">
      <c r="S370" s="110"/>
      <c r="T370" s="117" t="str">
        <f t="shared" si="5"/>
        <v/>
      </c>
    </row>
    <row r="371" spans="19:20" x14ac:dyDescent="0.25">
      <c r="S371" s="110"/>
      <c r="T371" s="117" t="str">
        <f t="shared" si="5"/>
        <v/>
      </c>
    </row>
    <row r="372" spans="19:20" x14ac:dyDescent="0.25">
      <c r="S372" s="110"/>
      <c r="T372" s="117" t="str">
        <f t="shared" si="5"/>
        <v/>
      </c>
    </row>
    <row r="373" spans="19:20" x14ac:dyDescent="0.25">
      <c r="S373" s="110"/>
      <c r="T373" s="117" t="str">
        <f t="shared" si="5"/>
        <v/>
      </c>
    </row>
    <row r="374" spans="19:20" x14ac:dyDescent="0.25">
      <c r="S374" s="110"/>
      <c r="T374" s="117" t="str">
        <f t="shared" si="5"/>
        <v/>
      </c>
    </row>
    <row r="375" spans="19:20" x14ac:dyDescent="0.25">
      <c r="S375" s="110"/>
      <c r="T375" s="117" t="str">
        <f t="shared" si="5"/>
        <v/>
      </c>
    </row>
    <row r="376" spans="19:20" x14ac:dyDescent="0.25">
      <c r="S376" s="110"/>
      <c r="T376" s="117" t="str">
        <f t="shared" si="5"/>
        <v/>
      </c>
    </row>
    <row r="377" spans="19:20" x14ac:dyDescent="0.25">
      <c r="S377" s="110"/>
      <c r="T377" s="117" t="str">
        <f t="shared" si="5"/>
        <v/>
      </c>
    </row>
    <row r="378" spans="19:20" x14ac:dyDescent="0.25">
      <c r="S378" s="110"/>
      <c r="T378" s="117" t="str">
        <f t="shared" si="5"/>
        <v/>
      </c>
    </row>
    <row r="379" spans="19:20" x14ac:dyDescent="0.25">
      <c r="S379" s="110"/>
      <c r="T379" s="117" t="str">
        <f t="shared" si="5"/>
        <v/>
      </c>
    </row>
    <row r="380" spans="19:20" x14ac:dyDescent="0.25">
      <c r="S380" s="110"/>
      <c r="T380" s="117" t="str">
        <f t="shared" si="5"/>
        <v/>
      </c>
    </row>
    <row r="381" spans="19:20" x14ac:dyDescent="0.25">
      <c r="S381" s="110"/>
      <c r="T381" s="117" t="str">
        <f t="shared" si="5"/>
        <v/>
      </c>
    </row>
    <row r="382" spans="19:20" x14ac:dyDescent="0.25">
      <c r="S382" s="110"/>
      <c r="T382" s="117" t="str">
        <f t="shared" si="5"/>
        <v/>
      </c>
    </row>
    <row r="383" spans="19:20" x14ac:dyDescent="0.25">
      <c r="S383" s="110"/>
      <c r="T383" s="117" t="str">
        <f t="shared" si="5"/>
        <v/>
      </c>
    </row>
    <row r="384" spans="19:20" x14ac:dyDescent="0.25">
      <c r="S384" s="110"/>
      <c r="T384" s="117" t="str">
        <f t="shared" si="5"/>
        <v/>
      </c>
    </row>
    <row r="385" spans="19:20" x14ac:dyDescent="0.25">
      <c r="S385" s="110"/>
      <c r="T385" s="117" t="str">
        <f t="shared" si="5"/>
        <v/>
      </c>
    </row>
    <row r="386" spans="19:20" x14ac:dyDescent="0.25">
      <c r="S386" s="110"/>
      <c r="T386" s="117" t="str">
        <f t="shared" ref="T386:T411" si="6">IF(ISBLANK(S386),"",VALUE(RIGHT(S386,4))/100)</f>
        <v/>
      </c>
    </row>
    <row r="387" spans="19:20" x14ac:dyDescent="0.25">
      <c r="S387" s="110"/>
      <c r="T387" s="117" t="str">
        <f t="shared" si="6"/>
        <v/>
      </c>
    </row>
    <row r="388" spans="19:20" x14ac:dyDescent="0.25">
      <c r="S388" s="110"/>
      <c r="T388" s="117" t="str">
        <f t="shared" si="6"/>
        <v/>
      </c>
    </row>
    <row r="389" spans="19:20" x14ac:dyDescent="0.25">
      <c r="S389" s="110"/>
      <c r="T389" s="117" t="str">
        <f t="shared" si="6"/>
        <v/>
      </c>
    </row>
    <row r="390" spans="19:20" x14ac:dyDescent="0.25">
      <c r="S390" s="110"/>
      <c r="T390" s="117" t="str">
        <f t="shared" si="6"/>
        <v/>
      </c>
    </row>
    <row r="391" spans="19:20" x14ac:dyDescent="0.25">
      <c r="S391" s="110"/>
      <c r="T391" s="117" t="str">
        <f t="shared" si="6"/>
        <v/>
      </c>
    </row>
    <row r="392" spans="19:20" x14ac:dyDescent="0.25">
      <c r="S392" s="110"/>
      <c r="T392" s="117" t="str">
        <f t="shared" si="6"/>
        <v/>
      </c>
    </row>
    <row r="393" spans="19:20" x14ac:dyDescent="0.25">
      <c r="S393" s="110"/>
      <c r="T393" s="117" t="str">
        <f t="shared" si="6"/>
        <v/>
      </c>
    </row>
    <row r="394" spans="19:20" x14ac:dyDescent="0.25">
      <c r="S394" s="110"/>
      <c r="T394" s="117" t="str">
        <f t="shared" si="6"/>
        <v/>
      </c>
    </row>
    <row r="395" spans="19:20" x14ac:dyDescent="0.25">
      <c r="S395" s="110"/>
      <c r="T395" s="117" t="str">
        <f t="shared" si="6"/>
        <v/>
      </c>
    </row>
    <row r="396" spans="19:20" x14ac:dyDescent="0.25">
      <c r="S396" s="110"/>
      <c r="T396" s="117" t="str">
        <f t="shared" si="6"/>
        <v/>
      </c>
    </row>
    <row r="397" spans="19:20" x14ac:dyDescent="0.25">
      <c r="S397" s="110"/>
      <c r="T397" s="117" t="str">
        <f t="shared" si="6"/>
        <v/>
      </c>
    </row>
    <row r="398" spans="19:20" x14ac:dyDescent="0.25">
      <c r="S398" s="110"/>
      <c r="T398" s="117" t="str">
        <f t="shared" si="6"/>
        <v/>
      </c>
    </row>
    <row r="399" spans="19:20" x14ac:dyDescent="0.25">
      <c r="S399" s="110"/>
      <c r="T399" s="117" t="str">
        <f t="shared" si="6"/>
        <v/>
      </c>
    </row>
    <row r="400" spans="19:20" x14ac:dyDescent="0.25">
      <c r="S400" s="110"/>
      <c r="T400" s="117" t="str">
        <f t="shared" si="6"/>
        <v/>
      </c>
    </row>
    <row r="401" spans="19:20" x14ac:dyDescent="0.25">
      <c r="S401" s="110"/>
      <c r="T401" s="117" t="str">
        <f t="shared" si="6"/>
        <v/>
      </c>
    </row>
    <row r="402" spans="19:20" x14ac:dyDescent="0.25">
      <c r="S402" s="110"/>
      <c r="T402" s="117" t="str">
        <f t="shared" si="6"/>
        <v/>
      </c>
    </row>
    <row r="403" spans="19:20" x14ac:dyDescent="0.25">
      <c r="S403" s="110"/>
      <c r="T403" s="117" t="str">
        <f t="shared" si="6"/>
        <v/>
      </c>
    </row>
    <row r="404" spans="19:20" x14ac:dyDescent="0.25">
      <c r="S404" s="110"/>
      <c r="T404" s="117" t="str">
        <f t="shared" si="6"/>
        <v/>
      </c>
    </row>
    <row r="405" spans="19:20" x14ac:dyDescent="0.25">
      <c r="S405" s="110"/>
      <c r="T405" s="117" t="str">
        <f t="shared" si="6"/>
        <v/>
      </c>
    </row>
    <row r="406" spans="19:20" x14ac:dyDescent="0.25">
      <c r="S406" s="110"/>
      <c r="T406" s="117" t="str">
        <f t="shared" si="6"/>
        <v/>
      </c>
    </row>
    <row r="407" spans="19:20" x14ac:dyDescent="0.25">
      <c r="S407" s="110"/>
      <c r="T407" s="117" t="str">
        <f t="shared" si="6"/>
        <v/>
      </c>
    </row>
    <row r="408" spans="19:20" x14ac:dyDescent="0.25">
      <c r="S408" s="110"/>
      <c r="T408" s="117" t="str">
        <f t="shared" si="6"/>
        <v/>
      </c>
    </row>
    <row r="409" spans="19:20" x14ac:dyDescent="0.25">
      <c r="S409" s="110"/>
      <c r="T409" s="117" t="str">
        <f t="shared" si="6"/>
        <v/>
      </c>
    </row>
    <row r="410" spans="19:20" x14ac:dyDescent="0.25">
      <c r="S410" s="110"/>
      <c r="T410" s="117" t="str">
        <f t="shared" si="6"/>
        <v/>
      </c>
    </row>
    <row r="411" spans="19:20" ht="15.75" thickBot="1" x14ac:dyDescent="0.3">
      <c r="S411" s="111"/>
      <c r="T411" s="118" t="str">
        <f t="shared" si="6"/>
        <v/>
      </c>
    </row>
    <row r="412" spans="19:20" x14ac:dyDescent="0.25">
      <c r="S412" s="39"/>
      <c r="T412" s="41" t="str">
        <f t="shared" ref="T412:T461" si="7">IF(ISBLANK(S412),"",VALUE(RIGHT(S412,4))/100)</f>
        <v/>
      </c>
    </row>
    <row r="413" spans="19:20" x14ac:dyDescent="0.25">
      <c r="S413" s="39"/>
      <c r="T413" s="41" t="str">
        <f t="shared" si="7"/>
        <v/>
      </c>
    </row>
    <row r="414" spans="19:20" x14ac:dyDescent="0.25">
      <c r="S414" s="39"/>
      <c r="T414" s="41" t="str">
        <f t="shared" si="7"/>
        <v/>
      </c>
    </row>
    <row r="415" spans="19:20" x14ac:dyDescent="0.25">
      <c r="S415" s="39"/>
      <c r="T415" s="41" t="str">
        <f t="shared" si="7"/>
        <v/>
      </c>
    </row>
    <row r="416" spans="19:20" x14ac:dyDescent="0.25">
      <c r="S416" s="39"/>
      <c r="T416" s="41" t="str">
        <f t="shared" si="7"/>
        <v/>
      </c>
    </row>
    <row r="417" spans="19:20" x14ac:dyDescent="0.25">
      <c r="S417" s="39"/>
      <c r="T417" s="41" t="str">
        <f t="shared" si="7"/>
        <v/>
      </c>
    </row>
    <row r="418" spans="19:20" x14ac:dyDescent="0.25">
      <c r="S418" s="39"/>
      <c r="T418" s="41" t="str">
        <f t="shared" si="7"/>
        <v/>
      </c>
    </row>
    <row r="419" spans="19:20" x14ac:dyDescent="0.25">
      <c r="S419" s="39"/>
      <c r="T419" s="41" t="str">
        <f t="shared" si="7"/>
        <v/>
      </c>
    </row>
    <row r="420" spans="19:20" x14ac:dyDescent="0.25">
      <c r="S420" s="39"/>
      <c r="T420" s="41" t="str">
        <f t="shared" si="7"/>
        <v/>
      </c>
    </row>
    <row r="421" spans="19:20" x14ac:dyDescent="0.25">
      <c r="S421" s="39"/>
      <c r="T421" s="41" t="str">
        <f t="shared" si="7"/>
        <v/>
      </c>
    </row>
    <row r="422" spans="19:20" x14ac:dyDescent="0.25">
      <c r="S422" s="39"/>
      <c r="T422" s="41" t="str">
        <f t="shared" si="7"/>
        <v/>
      </c>
    </row>
    <row r="423" spans="19:20" x14ac:dyDescent="0.25">
      <c r="S423" s="39"/>
      <c r="T423" s="41" t="str">
        <f t="shared" si="7"/>
        <v/>
      </c>
    </row>
    <row r="424" spans="19:20" x14ac:dyDescent="0.25">
      <c r="S424" s="39"/>
      <c r="T424" s="41" t="str">
        <f t="shared" si="7"/>
        <v/>
      </c>
    </row>
    <row r="425" spans="19:20" x14ac:dyDescent="0.25">
      <c r="S425" s="39"/>
      <c r="T425" s="41" t="str">
        <f t="shared" si="7"/>
        <v/>
      </c>
    </row>
    <row r="426" spans="19:20" x14ac:dyDescent="0.25">
      <c r="S426" s="39"/>
      <c r="T426" s="41" t="str">
        <f t="shared" si="7"/>
        <v/>
      </c>
    </row>
    <row r="427" spans="19:20" x14ac:dyDescent="0.25">
      <c r="S427" s="39"/>
      <c r="T427" s="41" t="str">
        <f t="shared" si="7"/>
        <v/>
      </c>
    </row>
    <row r="428" spans="19:20" x14ac:dyDescent="0.25">
      <c r="S428" s="39"/>
      <c r="T428" s="41" t="str">
        <f t="shared" si="7"/>
        <v/>
      </c>
    </row>
    <row r="429" spans="19:20" x14ac:dyDescent="0.25">
      <c r="S429" s="39"/>
      <c r="T429" s="41" t="str">
        <f t="shared" si="7"/>
        <v/>
      </c>
    </row>
    <row r="430" spans="19:20" x14ac:dyDescent="0.25">
      <c r="S430" s="39"/>
      <c r="T430" s="41" t="str">
        <f t="shared" si="7"/>
        <v/>
      </c>
    </row>
    <row r="431" spans="19:20" x14ac:dyDescent="0.25">
      <c r="S431" s="39"/>
      <c r="T431" s="41" t="str">
        <f t="shared" si="7"/>
        <v/>
      </c>
    </row>
    <row r="432" spans="19:20" x14ac:dyDescent="0.25">
      <c r="S432" s="39"/>
      <c r="T432" s="41" t="str">
        <f t="shared" si="7"/>
        <v/>
      </c>
    </row>
    <row r="433" spans="19:20" x14ac:dyDescent="0.25">
      <c r="S433" s="39"/>
      <c r="T433" s="41" t="str">
        <f t="shared" si="7"/>
        <v/>
      </c>
    </row>
    <row r="434" spans="19:20" x14ac:dyDescent="0.25">
      <c r="S434" s="39"/>
      <c r="T434" s="41" t="str">
        <f t="shared" si="7"/>
        <v/>
      </c>
    </row>
    <row r="435" spans="19:20" x14ac:dyDescent="0.25">
      <c r="S435" s="39"/>
      <c r="T435" s="41" t="str">
        <f t="shared" si="7"/>
        <v/>
      </c>
    </row>
    <row r="436" spans="19:20" x14ac:dyDescent="0.25">
      <c r="S436" s="39"/>
      <c r="T436" s="41" t="str">
        <f t="shared" si="7"/>
        <v/>
      </c>
    </row>
    <row r="437" spans="19:20" x14ac:dyDescent="0.25">
      <c r="S437" s="39"/>
      <c r="T437" s="41" t="str">
        <f t="shared" si="7"/>
        <v/>
      </c>
    </row>
    <row r="438" spans="19:20" x14ac:dyDescent="0.25">
      <c r="S438" s="39"/>
      <c r="T438" s="41" t="str">
        <f t="shared" si="7"/>
        <v/>
      </c>
    </row>
    <row r="439" spans="19:20" x14ac:dyDescent="0.25">
      <c r="S439" s="39"/>
      <c r="T439" s="41" t="str">
        <f t="shared" si="7"/>
        <v/>
      </c>
    </row>
    <row r="440" spans="19:20" x14ac:dyDescent="0.25">
      <c r="S440" s="39"/>
      <c r="T440" s="41" t="str">
        <f t="shared" si="7"/>
        <v/>
      </c>
    </row>
    <row r="441" spans="19:20" x14ac:dyDescent="0.25">
      <c r="S441" s="39"/>
      <c r="T441" s="41" t="str">
        <f t="shared" si="7"/>
        <v/>
      </c>
    </row>
    <row r="442" spans="19:20" x14ac:dyDescent="0.25">
      <c r="S442" s="39"/>
      <c r="T442" s="41" t="str">
        <f t="shared" si="7"/>
        <v/>
      </c>
    </row>
    <row r="443" spans="19:20" x14ac:dyDescent="0.25">
      <c r="S443" s="39"/>
      <c r="T443" s="41" t="str">
        <f t="shared" si="7"/>
        <v/>
      </c>
    </row>
    <row r="444" spans="19:20" x14ac:dyDescent="0.25">
      <c r="S444" s="39"/>
      <c r="T444" s="41" t="str">
        <f t="shared" si="7"/>
        <v/>
      </c>
    </row>
    <row r="445" spans="19:20" x14ac:dyDescent="0.25">
      <c r="S445" s="39"/>
      <c r="T445" s="41" t="str">
        <f t="shared" si="7"/>
        <v/>
      </c>
    </row>
    <row r="446" spans="19:20" x14ac:dyDescent="0.25">
      <c r="S446" s="39"/>
      <c r="T446" s="41" t="str">
        <f t="shared" si="7"/>
        <v/>
      </c>
    </row>
    <row r="447" spans="19:20" x14ac:dyDescent="0.25">
      <c r="S447" s="39"/>
      <c r="T447" s="41" t="str">
        <f t="shared" si="7"/>
        <v/>
      </c>
    </row>
    <row r="448" spans="19:20" x14ac:dyDescent="0.25">
      <c r="S448" s="39"/>
      <c r="T448" s="41" t="str">
        <f t="shared" si="7"/>
        <v/>
      </c>
    </row>
    <row r="449" spans="19:20" x14ac:dyDescent="0.25">
      <c r="S449" s="39"/>
      <c r="T449" s="41" t="str">
        <f t="shared" si="7"/>
        <v/>
      </c>
    </row>
    <row r="450" spans="19:20" x14ac:dyDescent="0.25">
      <c r="S450" s="39"/>
      <c r="T450" s="41" t="str">
        <f t="shared" si="7"/>
        <v/>
      </c>
    </row>
    <row r="451" spans="19:20" x14ac:dyDescent="0.25">
      <c r="S451" s="39"/>
      <c r="T451" s="41" t="str">
        <f t="shared" si="7"/>
        <v/>
      </c>
    </row>
    <row r="452" spans="19:20" x14ac:dyDescent="0.25">
      <c r="S452" s="39"/>
      <c r="T452" s="41" t="str">
        <f t="shared" si="7"/>
        <v/>
      </c>
    </row>
    <row r="453" spans="19:20" x14ac:dyDescent="0.25">
      <c r="S453" s="39"/>
      <c r="T453" s="41" t="str">
        <f t="shared" si="7"/>
        <v/>
      </c>
    </row>
    <row r="454" spans="19:20" x14ac:dyDescent="0.25">
      <c r="S454" s="39"/>
      <c r="T454" s="41" t="str">
        <f t="shared" si="7"/>
        <v/>
      </c>
    </row>
    <row r="455" spans="19:20" x14ac:dyDescent="0.25">
      <c r="S455" s="39"/>
      <c r="T455" s="41" t="str">
        <f t="shared" si="7"/>
        <v/>
      </c>
    </row>
    <row r="456" spans="19:20" x14ac:dyDescent="0.25">
      <c r="S456" s="39"/>
      <c r="T456" s="41" t="str">
        <f t="shared" si="7"/>
        <v/>
      </c>
    </row>
    <row r="457" spans="19:20" x14ac:dyDescent="0.25">
      <c r="S457" s="39"/>
      <c r="T457" s="41" t="str">
        <f t="shared" si="7"/>
        <v/>
      </c>
    </row>
    <row r="458" spans="19:20" x14ac:dyDescent="0.25">
      <c r="S458" s="39"/>
      <c r="T458" s="41" t="str">
        <f t="shared" si="7"/>
        <v/>
      </c>
    </row>
    <row r="459" spans="19:20" x14ac:dyDescent="0.25">
      <c r="S459" s="39"/>
      <c r="T459" s="41" t="str">
        <f t="shared" si="7"/>
        <v/>
      </c>
    </row>
    <row r="460" spans="19:20" x14ac:dyDescent="0.25">
      <c r="S460" s="39"/>
      <c r="T460" s="41" t="str">
        <f t="shared" si="7"/>
        <v/>
      </c>
    </row>
    <row r="461" spans="19:20" x14ac:dyDescent="0.25">
      <c r="S461" s="39"/>
      <c r="T461" s="41" t="str">
        <f t="shared" si="7"/>
        <v/>
      </c>
    </row>
    <row r="462" spans="19:20" x14ac:dyDescent="0.25">
      <c r="S462" s="39"/>
      <c r="T462" s="41" t="str">
        <f t="shared" ref="T462:T510" si="8">IF(ISBLANK(S462),"",VALUE(RIGHT(S462,4))/100)</f>
        <v/>
      </c>
    </row>
    <row r="463" spans="19:20" x14ac:dyDescent="0.25">
      <c r="S463" s="39"/>
      <c r="T463" s="41" t="str">
        <f t="shared" si="8"/>
        <v/>
      </c>
    </row>
    <row r="464" spans="19:20" x14ac:dyDescent="0.25">
      <c r="S464" s="39"/>
      <c r="T464" s="41" t="str">
        <f t="shared" si="8"/>
        <v/>
      </c>
    </row>
    <row r="465" spans="19:20" x14ac:dyDescent="0.25">
      <c r="S465" s="39"/>
      <c r="T465" s="41" t="str">
        <f t="shared" si="8"/>
        <v/>
      </c>
    </row>
    <row r="466" spans="19:20" x14ac:dyDescent="0.25">
      <c r="S466" s="39"/>
      <c r="T466" s="41" t="str">
        <f t="shared" si="8"/>
        <v/>
      </c>
    </row>
    <row r="467" spans="19:20" x14ac:dyDescent="0.25">
      <c r="S467" s="39"/>
      <c r="T467" s="41" t="str">
        <f t="shared" si="8"/>
        <v/>
      </c>
    </row>
    <row r="468" spans="19:20" x14ac:dyDescent="0.25">
      <c r="S468" s="39"/>
      <c r="T468" s="41" t="str">
        <f t="shared" si="8"/>
        <v/>
      </c>
    </row>
    <row r="469" spans="19:20" x14ac:dyDescent="0.25">
      <c r="S469" s="39"/>
      <c r="T469" s="41" t="str">
        <f t="shared" si="8"/>
        <v/>
      </c>
    </row>
    <row r="470" spans="19:20" x14ac:dyDescent="0.25">
      <c r="S470" s="39"/>
      <c r="T470" s="41" t="str">
        <f t="shared" si="8"/>
        <v/>
      </c>
    </row>
    <row r="471" spans="19:20" x14ac:dyDescent="0.25">
      <c r="S471" s="39"/>
      <c r="T471" s="41" t="str">
        <f t="shared" si="8"/>
        <v/>
      </c>
    </row>
    <row r="472" spans="19:20" x14ac:dyDescent="0.25">
      <c r="S472" s="39"/>
      <c r="T472" s="41" t="str">
        <f t="shared" si="8"/>
        <v/>
      </c>
    </row>
    <row r="473" spans="19:20" x14ac:dyDescent="0.25">
      <c r="S473" s="39"/>
      <c r="T473" s="41" t="str">
        <f t="shared" si="8"/>
        <v/>
      </c>
    </row>
    <row r="474" spans="19:20" x14ac:dyDescent="0.25">
      <c r="S474" s="39"/>
      <c r="T474" s="41" t="str">
        <f t="shared" si="8"/>
        <v/>
      </c>
    </row>
    <row r="475" spans="19:20" x14ac:dyDescent="0.25">
      <c r="S475" s="39"/>
      <c r="T475" s="41" t="str">
        <f t="shared" si="8"/>
        <v/>
      </c>
    </row>
    <row r="476" spans="19:20" x14ac:dyDescent="0.25">
      <c r="S476" s="39"/>
      <c r="T476" s="41" t="str">
        <f t="shared" si="8"/>
        <v/>
      </c>
    </row>
    <row r="477" spans="19:20" x14ac:dyDescent="0.25">
      <c r="S477" s="39"/>
      <c r="T477" s="41" t="str">
        <f t="shared" si="8"/>
        <v/>
      </c>
    </row>
    <row r="478" spans="19:20" x14ac:dyDescent="0.25">
      <c r="S478" s="39"/>
      <c r="T478" s="41" t="str">
        <f t="shared" si="8"/>
        <v/>
      </c>
    </row>
    <row r="479" spans="19:20" x14ac:dyDescent="0.25">
      <c r="S479" s="39"/>
      <c r="T479" s="41" t="str">
        <f t="shared" si="8"/>
        <v/>
      </c>
    </row>
    <row r="480" spans="19:20" x14ac:dyDescent="0.25">
      <c r="S480" s="39"/>
      <c r="T480" s="41" t="str">
        <f t="shared" si="8"/>
        <v/>
      </c>
    </row>
    <row r="481" spans="19:20" x14ac:dyDescent="0.25">
      <c r="S481" s="39"/>
      <c r="T481" s="41" t="str">
        <f t="shared" si="8"/>
        <v/>
      </c>
    </row>
    <row r="482" spans="19:20" x14ac:dyDescent="0.25">
      <c r="S482" s="39"/>
      <c r="T482" s="41" t="str">
        <f t="shared" si="8"/>
        <v/>
      </c>
    </row>
    <row r="483" spans="19:20" x14ac:dyDescent="0.25">
      <c r="S483" s="39"/>
      <c r="T483" s="41" t="str">
        <f t="shared" si="8"/>
        <v/>
      </c>
    </row>
    <row r="484" spans="19:20" x14ac:dyDescent="0.25">
      <c r="S484" s="39"/>
      <c r="T484" s="41" t="str">
        <f t="shared" si="8"/>
        <v/>
      </c>
    </row>
    <row r="485" spans="19:20" x14ac:dyDescent="0.25">
      <c r="S485" s="39"/>
      <c r="T485" s="41" t="str">
        <f t="shared" si="8"/>
        <v/>
      </c>
    </row>
    <row r="486" spans="19:20" x14ac:dyDescent="0.25">
      <c r="S486" s="39"/>
      <c r="T486" s="41" t="str">
        <f t="shared" si="8"/>
        <v/>
      </c>
    </row>
    <row r="487" spans="19:20" x14ac:dyDescent="0.25">
      <c r="S487" s="39"/>
      <c r="T487" s="41" t="str">
        <f t="shared" si="8"/>
        <v/>
      </c>
    </row>
    <row r="488" spans="19:20" x14ac:dyDescent="0.25">
      <c r="S488" s="39"/>
      <c r="T488" s="41" t="str">
        <f t="shared" si="8"/>
        <v/>
      </c>
    </row>
    <row r="489" spans="19:20" x14ac:dyDescent="0.25">
      <c r="S489" s="39"/>
      <c r="T489" s="41" t="str">
        <f t="shared" si="8"/>
        <v/>
      </c>
    </row>
    <row r="490" spans="19:20" x14ac:dyDescent="0.25">
      <c r="S490" s="39"/>
      <c r="T490" s="41" t="str">
        <f t="shared" si="8"/>
        <v/>
      </c>
    </row>
    <row r="491" spans="19:20" x14ac:dyDescent="0.25">
      <c r="S491" s="39"/>
      <c r="T491" s="41" t="str">
        <f t="shared" si="8"/>
        <v/>
      </c>
    </row>
    <row r="492" spans="19:20" x14ac:dyDescent="0.25">
      <c r="S492" s="39"/>
      <c r="T492" s="41" t="str">
        <f t="shared" si="8"/>
        <v/>
      </c>
    </row>
    <row r="493" spans="19:20" x14ac:dyDescent="0.25">
      <c r="S493" s="39"/>
      <c r="T493" s="41" t="str">
        <f t="shared" si="8"/>
        <v/>
      </c>
    </row>
    <row r="494" spans="19:20" x14ac:dyDescent="0.25">
      <c r="S494" s="39"/>
      <c r="T494" s="41" t="str">
        <f t="shared" si="8"/>
        <v/>
      </c>
    </row>
    <row r="495" spans="19:20" x14ac:dyDescent="0.25">
      <c r="S495" s="39"/>
      <c r="T495" s="41" t="str">
        <f t="shared" si="8"/>
        <v/>
      </c>
    </row>
    <row r="496" spans="19:20" x14ac:dyDescent="0.25">
      <c r="S496" s="39"/>
      <c r="T496" s="41" t="str">
        <f t="shared" si="8"/>
        <v/>
      </c>
    </row>
    <row r="497" spans="19:20" x14ac:dyDescent="0.25">
      <c r="S497" s="39"/>
      <c r="T497" s="41" t="str">
        <f t="shared" si="8"/>
        <v/>
      </c>
    </row>
    <row r="498" spans="19:20" x14ac:dyDescent="0.25">
      <c r="S498" s="39"/>
      <c r="T498" s="41" t="str">
        <f t="shared" si="8"/>
        <v/>
      </c>
    </row>
    <row r="499" spans="19:20" x14ac:dyDescent="0.25">
      <c r="S499" s="39"/>
      <c r="T499" s="41" t="str">
        <f t="shared" si="8"/>
        <v/>
      </c>
    </row>
    <row r="500" spans="19:20" x14ac:dyDescent="0.25">
      <c r="S500" s="39"/>
      <c r="T500" s="41" t="str">
        <f t="shared" si="8"/>
        <v/>
      </c>
    </row>
    <row r="501" spans="19:20" x14ac:dyDescent="0.25">
      <c r="S501" s="39"/>
      <c r="T501" s="41" t="str">
        <f t="shared" si="8"/>
        <v/>
      </c>
    </row>
    <row r="502" spans="19:20" x14ac:dyDescent="0.25">
      <c r="S502" s="39"/>
      <c r="T502" s="41" t="str">
        <f t="shared" si="8"/>
        <v/>
      </c>
    </row>
    <row r="503" spans="19:20" x14ac:dyDescent="0.25">
      <c r="S503" s="39"/>
      <c r="T503" s="41" t="str">
        <f t="shared" si="8"/>
        <v/>
      </c>
    </row>
    <row r="504" spans="19:20" x14ac:dyDescent="0.25">
      <c r="S504" s="39"/>
      <c r="T504" s="41" t="str">
        <f t="shared" si="8"/>
        <v/>
      </c>
    </row>
    <row r="505" spans="19:20" x14ac:dyDescent="0.25">
      <c r="S505" s="39"/>
      <c r="T505" s="41" t="str">
        <f t="shared" si="8"/>
        <v/>
      </c>
    </row>
    <row r="506" spans="19:20" x14ac:dyDescent="0.25">
      <c r="S506" s="39"/>
      <c r="T506" s="41" t="str">
        <f t="shared" si="8"/>
        <v/>
      </c>
    </row>
    <row r="507" spans="19:20" x14ac:dyDescent="0.25">
      <c r="S507" s="39"/>
      <c r="T507" s="41" t="str">
        <f t="shared" si="8"/>
        <v/>
      </c>
    </row>
    <row r="508" spans="19:20" x14ac:dyDescent="0.25">
      <c r="S508" s="39"/>
      <c r="T508" s="41" t="str">
        <f t="shared" si="8"/>
        <v/>
      </c>
    </row>
    <row r="509" spans="19:20" x14ac:dyDescent="0.25">
      <c r="S509" s="39"/>
      <c r="T509" s="41" t="str">
        <f t="shared" si="8"/>
        <v/>
      </c>
    </row>
    <row r="510" spans="19:20" x14ac:dyDescent="0.25">
      <c r="S510" s="39"/>
      <c r="T510" s="41" t="str">
        <f t="shared" si="8"/>
        <v/>
      </c>
    </row>
  </sheetData>
  <sheetProtection sheet="1" objects="1" scenarios="1"/>
  <mergeCells count="141">
    <mergeCell ref="A58:B58"/>
    <mergeCell ref="J21:Q21"/>
    <mergeCell ref="S1:T1"/>
    <mergeCell ref="J8:Q8"/>
    <mergeCell ref="K10:N10"/>
    <mergeCell ref="K11:N11"/>
    <mergeCell ref="A8:H8"/>
    <mergeCell ref="K12:N12"/>
    <mergeCell ref="J14:N14"/>
    <mergeCell ref="J17:N17"/>
    <mergeCell ref="B12:E12"/>
    <mergeCell ref="A27:E27"/>
    <mergeCell ref="J29:Q29"/>
    <mergeCell ref="A30:E30"/>
    <mergeCell ref="J28:P28"/>
    <mergeCell ref="J31:Q31"/>
    <mergeCell ref="A50:K50"/>
    <mergeCell ref="A57:E57"/>
    <mergeCell ref="G57:K57"/>
    <mergeCell ref="J30:P30"/>
    <mergeCell ref="A34:H34"/>
    <mergeCell ref="A35:H36"/>
    <mergeCell ref="J34:Q34"/>
    <mergeCell ref="B60:C60"/>
    <mergeCell ref="D60:E60"/>
    <mergeCell ref="H60:I60"/>
    <mergeCell ref="J60:K60"/>
    <mergeCell ref="B61:C61"/>
    <mergeCell ref="D61:E61"/>
    <mergeCell ref="H61:I61"/>
    <mergeCell ref="J61:K61"/>
    <mergeCell ref="B59:C59"/>
    <mergeCell ref="D59:E59"/>
    <mergeCell ref="H59:I59"/>
    <mergeCell ref="J59:K59"/>
    <mergeCell ref="B64:C64"/>
    <mergeCell ref="D64:E64"/>
    <mergeCell ref="H64:I64"/>
    <mergeCell ref="J64:K64"/>
    <mergeCell ref="B65:C65"/>
    <mergeCell ref="D65:E65"/>
    <mergeCell ref="H65:I65"/>
    <mergeCell ref="J65:K65"/>
    <mergeCell ref="B62:C62"/>
    <mergeCell ref="D62:E62"/>
    <mergeCell ref="H62:I62"/>
    <mergeCell ref="J62:K62"/>
    <mergeCell ref="B63:C63"/>
    <mergeCell ref="D63:E63"/>
    <mergeCell ref="H63:I63"/>
    <mergeCell ref="J63:K63"/>
    <mergeCell ref="B70:C70"/>
    <mergeCell ref="D70:E70"/>
    <mergeCell ref="H70:I70"/>
    <mergeCell ref="J70:K70"/>
    <mergeCell ref="B71:C71"/>
    <mergeCell ref="D71:E71"/>
    <mergeCell ref="H71:I71"/>
    <mergeCell ref="J71:K71"/>
    <mergeCell ref="A67:E67"/>
    <mergeCell ref="G67:K67"/>
    <mergeCell ref="B69:C69"/>
    <mergeCell ref="D69:E69"/>
    <mergeCell ref="H69:I69"/>
    <mergeCell ref="J69:K69"/>
    <mergeCell ref="D74:E74"/>
    <mergeCell ref="H74:I74"/>
    <mergeCell ref="J74:K74"/>
    <mergeCell ref="B75:C75"/>
    <mergeCell ref="D75:E75"/>
    <mergeCell ref="H75:I75"/>
    <mergeCell ref="J75:K75"/>
    <mergeCell ref="B72:C72"/>
    <mergeCell ref="D72:E72"/>
    <mergeCell ref="H72:I72"/>
    <mergeCell ref="J72:K72"/>
    <mergeCell ref="B73:C73"/>
    <mergeCell ref="D73:E73"/>
    <mergeCell ref="H73:I73"/>
    <mergeCell ref="J73:K73"/>
    <mergeCell ref="A77:E77"/>
    <mergeCell ref="G77:K77"/>
    <mergeCell ref="A78:B78"/>
    <mergeCell ref="C78:E78"/>
    <mergeCell ref="G78:H78"/>
    <mergeCell ref="I78:K78"/>
    <mergeCell ref="L41:Q41"/>
    <mergeCell ref="J15:Q15"/>
    <mergeCell ref="J18:Q18"/>
    <mergeCell ref="A28:H28"/>
    <mergeCell ref="A31:H31"/>
    <mergeCell ref="C58:E58"/>
    <mergeCell ref="G58:H58"/>
    <mergeCell ref="I58:K58"/>
    <mergeCell ref="A68:B68"/>
    <mergeCell ref="C68:E68"/>
    <mergeCell ref="G68:H68"/>
    <mergeCell ref="I68:K68"/>
    <mergeCell ref="B24:E24"/>
    <mergeCell ref="K24:N24"/>
    <mergeCell ref="B25:E25"/>
    <mergeCell ref="K25:N25"/>
    <mergeCell ref="A21:H21"/>
    <mergeCell ref="B74:C74"/>
    <mergeCell ref="J81:K81"/>
    <mergeCell ref="B82:C82"/>
    <mergeCell ref="D82:E82"/>
    <mergeCell ref="H82:I82"/>
    <mergeCell ref="J82:K82"/>
    <mergeCell ref="B79:C79"/>
    <mergeCell ref="D79:E79"/>
    <mergeCell ref="H79:I79"/>
    <mergeCell ref="J79:K79"/>
    <mergeCell ref="B80:C80"/>
    <mergeCell ref="D80:E80"/>
    <mergeCell ref="H80:I80"/>
    <mergeCell ref="J80:K80"/>
    <mergeCell ref="B85:C85"/>
    <mergeCell ref="D85:E85"/>
    <mergeCell ref="H85:I85"/>
    <mergeCell ref="J85:K85"/>
    <mergeCell ref="B10:F10"/>
    <mergeCell ref="F12:G12"/>
    <mergeCell ref="B15:F15"/>
    <mergeCell ref="B16:F16"/>
    <mergeCell ref="B17:F17"/>
    <mergeCell ref="B18:F18"/>
    <mergeCell ref="B14:F14"/>
    <mergeCell ref="A53:I53"/>
    <mergeCell ref="A54:I54"/>
    <mergeCell ref="B83:C83"/>
    <mergeCell ref="D83:E83"/>
    <mergeCell ref="H83:I83"/>
    <mergeCell ref="J83:K83"/>
    <mergeCell ref="B84:C84"/>
    <mergeCell ref="D84:E84"/>
    <mergeCell ref="H84:I84"/>
    <mergeCell ref="J84:K84"/>
    <mergeCell ref="B81:C81"/>
    <mergeCell ref="D81:E81"/>
    <mergeCell ref="H81:I81"/>
  </mergeCells>
  <pageMargins left="0.39370078740157483" right="0.35433070866141736" top="0.35433070866141736" bottom="0.23622047244094491" header="0.31496062992125984" footer="0.27559055118110237"/>
  <pageSetup paperSize="9" scale="70"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C2DD857-DF01-47EA-8195-5BD213BC2E29}">
          <x14:formula1>
            <xm:f>Data!$J$3:$J$4</xm:f>
          </x14:formula1>
          <xm:sqref>P23:P27</xm:sqref>
        </x14:dataValidation>
        <x14:dataValidation type="list" allowBlank="1" showInputMessage="1" showErrorMessage="1" xr:uid="{BFDBA24E-085F-40D3-AC4A-0F4A896553C8}">
          <x14:formula1>
            <xm:f>Data!$T$2:$T$11</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7"/>
  <sheetViews>
    <sheetView workbookViewId="0">
      <selection activeCell="D2" sqref="D2"/>
    </sheetView>
  </sheetViews>
  <sheetFormatPr defaultRowHeight="15" x14ac:dyDescent="0.25"/>
  <cols>
    <col min="1" max="1" width="9.140625" style="66"/>
    <col min="2" max="2" width="9.28515625" customWidth="1"/>
    <col min="4" max="4" width="11.85546875" bestFit="1" customWidth="1"/>
    <col min="5" max="5" width="10.5703125" bestFit="1" customWidth="1"/>
    <col min="6" max="6" width="11.42578125" customWidth="1"/>
    <col min="7" max="17" width="10.5703125" bestFit="1" customWidth="1"/>
    <col min="18" max="18" width="10.85546875" customWidth="1"/>
    <col min="20" max="20" width="12.28515625" customWidth="1"/>
  </cols>
  <sheetData>
    <row r="1" spans="1:20" x14ac:dyDescent="0.25">
      <c r="T1" t="s">
        <v>65</v>
      </c>
    </row>
    <row r="2" spans="1:20" x14ac:dyDescent="0.25">
      <c r="C2" s="7" t="s">
        <v>43</v>
      </c>
      <c r="D2">
        <v>2023</v>
      </c>
      <c r="F2" t="s">
        <v>77</v>
      </c>
      <c r="G2" s="92">
        <v>100</v>
      </c>
      <c r="H2" s="40"/>
      <c r="J2" s="66" t="s">
        <v>60</v>
      </c>
      <c r="T2" t="s">
        <v>66</v>
      </c>
    </row>
    <row r="3" spans="1:20" x14ac:dyDescent="0.25">
      <c r="C3" s="7"/>
      <c r="F3" t="s">
        <v>112</v>
      </c>
      <c r="G3" s="92">
        <v>120</v>
      </c>
      <c r="H3" s="40"/>
      <c r="J3" s="66">
        <v>1</v>
      </c>
      <c r="T3" s="60" t="s">
        <v>72</v>
      </c>
    </row>
    <row r="4" spans="1:20" x14ac:dyDescent="0.25">
      <c r="C4" s="7" t="s">
        <v>44</v>
      </c>
      <c r="D4" s="64">
        <v>1.31</v>
      </c>
      <c r="F4" t="s">
        <v>78</v>
      </c>
      <c r="G4" s="92">
        <v>150</v>
      </c>
      <c r="H4" s="40"/>
      <c r="J4" s="66">
        <v>2</v>
      </c>
      <c r="T4" t="s">
        <v>67</v>
      </c>
    </row>
    <row r="5" spans="1:20" x14ac:dyDescent="0.25">
      <c r="C5" s="7"/>
      <c r="H5" s="40"/>
      <c r="T5" s="60" t="s">
        <v>68</v>
      </c>
    </row>
    <row r="6" spans="1:20" x14ac:dyDescent="0.25">
      <c r="C6" s="7" t="s">
        <v>45</v>
      </c>
      <c r="D6" s="64">
        <v>120</v>
      </c>
      <c r="H6" s="40"/>
      <c r="T6" s="60" t="s">
        <v>69</v>
      </c>
    </row>
    <row r="7" spans="1:20" x14ac:dyDescent="0.25">
      <c r="T7" s="60" t="s">
        <v>70</v>
      </c>
    </row>
    <row r="8" spans="1:20" ht="18.75" customHeight="1" x14ac:dyDescent="0.25">
      <c r="B8" s="54"/>
      <c r="C8" s="208" t="s">
        <v>61</v>
      </c>
      <c r="D8" s="209"/>
      <c r="E8" s="209"/>
      <c r="F8" s="209"/>
      <c r="G8" s="209"/>
      <c r="H8" s="209"/>
      <c r="I8" s="209"/>
      <c r="J8" s="209"/>
      <c r="K8" s="209"/>
      <c r="L8" s="209"/>
      <c r="M8" s="209"/>
      <c r="N8" s="209"/>
      <c r="O8" s="209"/>
      <c r="P8" s="209"/>
      <c r="Q8" s="210"/>
      <c r="R8" s="55"/>
      <c r="T8" s="60" t="s">
        <v>73</v>
      </c>
    </row>
    <row r="9" spans="1:20" x14ac:dyDescent="0.25">
      <c r="C9" s="205" t="s">
        <v>57</v>
      </c>
      <c r="D9" s="206"/>
      <c r="E9" s="206"/>
      <c r="F9" s="206"/>
      <c r="G9" s="206"/>
      <c r="H9" s="206"/>
      <c r="I9" s="206"/>
      <c r="J9" s="206"/>
      <c r="K9" s="206"/>
      <c r="L9" s="206"/>
      <c r="M9" s="206"/>
      <c r="N9" s="206"/>
      <c r="O9" s="206"/>
      <c r="P9" s="206"/>
      <c r="Q9" s="207"/>
      <c r="T9" s="60" t="s">
        <v>75</v>
      </c>
    </row>
    <row r="10" spans="1:20" x14ac:dyDescent="0.25">
      <c r="A10" s="65" t="s">
        <v>46</v>
      </c>
      <c r="B10" s="65" t="s">
        <v>37</v>
      </c>
      <c r="C10" s="65">
        <v>1</v>
      </c>
      <c r="D10" s="65">
        <v>2</v>
      </c>
      <c r="E10" s="65">
        <v>3</v>
      </c>
      <c r="F10" s="65">
        <v>4</v>
      </c>
      <c r="G10" s="65">
        <v>5</v>
      </c>
      <c r="H10" s="65">
        <v>6</v>
      </c>
      <c r="I10" s="65">
        <v>7</v>
      </c>
      <c r="J10" s="65">
        <v>8</v>
      </c>
      <c r="K10" s="65">
        <v>9</v>
      </c>
      <c r="L10" s="65">
        <v>10</v>
      </c>
      <c r="M10" s="65">
        <v>11</v>
      </c>
      <c r="N10" s="65">
        <v>12</v>
      </c>
      <c r="O10" s="65">
        <v>13</v>
      </c>
      <c r="P10" s="65">
        <v>14</v>
      </c>
      <c r="Q10" s="65">
        <v>15</v>
      </c>
      <c r="R10" s="70" t="s">
        <v>42</v>
      </c>
      <c r="T10" s="60" t="s">
        <v>74</v>
      </c>
    </row>
    <row r="11" spans="1:20" x14ac:dyDescent="0.25">
      <c r="A11" s="65">
        <v>4</v>
      </c>
      <c r="B11" s="68">
        <v>2</v>
      </c>
      <c r="C11" s="69">
        <f>0.2*CEILING(B11,1)</f>
        <v>0.4</v>
      </c>
      <c r="D11" s="69">
        <f>$C11*0.7</f>
        <v>0.27999999999999997</v>
      </c>
      <c r="E11" s="69" t="str">
        <f>IF(E$10&gt;$B11,"",$C11/(E$10-1))</f>
        <v/>
      </c>
      <c r="F11" s="69" t="str">
        <f t="shared" ref="F11:Q11" si="0">IF(F$10&gt;$B11,"",$C11/(F$10-1))</f>
        <v/>
      </c>
      <c r="G11" s="69" t="str">
        <f t="shared" si="0"/>
        <v/>
      </c>
      <c r="H11" s="69" t="str">
        <f t="shared" si="0"/>
        <v/>
      </c>
      <c r="I11" s="69" t="str">
        <f t="shared" si="0"/>
        <v/>
      </c>
      <c r="J11" s="69" t="str">
        <f t="shared" si="0"/>
        <v/>
      </c>
      <c r="K11" s="69" t="str">
        <f t="shared" si="0"/>
        <v/>
      </c>
      <c r="L11" s="69" t="str">
        <f t="shared" si="0"/>
        <v/>
      </c>
      <c r="M11" s="69" t="str">
        <f t="shared" si="0"/>
        <v/>
      </c>
      <c r="N11" s="69" t="str">
        <f t="shared" si="0"/>
        <v/>
      </c>
      <c r="O11" s="69" t="str">
        <f t="shared" si="0"/>
        <v/>
      </c>
      <c r="P11" s="69" t="str">
        <f t="shared" si="0"/>
        <v/>
      </c>
      <c r="Q11" s="69" t="str">
        <f t="shared" si="0"/>
        <v/>
      </c>
      <c r="R11" s="71">
        <f>SUM(C11:Q11)*2</f>
        <v>1.3599999999999999</v>
      </c>
      <c r="T11" s="60" t="s">
        <v>71</v>
      </c>
    </row>
    <row r="12" spans="1:20" x14ac:dyDescent="0.25">
      <c r="A12" s="65">
        <v>5</v>
      </c>
      <c r="B12" s="68">
        <f>B11+0.5</f>
        <v>2.5</v>
      </c>
      <c r="C12" s="69">
        <f t="shared" ref="C12:C37" si="1">0.2*CEILING(B12,1)</f>
        <v>0.60000000000000009</v>
      </c>
      <c r="D12" s="69">
        <f t="shared" ref="D12:D37" si="2">$C12*0.7</f>
        <v>0.42000000000000004</v>
      </c>
      <c r="E12" s="69" t="str">
        <f t="shared" ref="E12:Q37" si="3">IF(E$10&gt;$B12,"",$C12/(E$10-1))</f>
        <v/>
      </c>
      <c r="F12" s="69" t="str">
        <f t="shared" si="3"/>
        <v/>
      </c>
      <c r="G12" s="69" t="str">
        <f t="shared" si="3"/>
        <v/>
      </c>
      <c r="H12" s="69" t="str">
        <f t="shared" si="3"/>
        <v/>
      </c>
      <c r="I12" s="69" t="str">
        <f t="shared" si="3"/>
        <v/>
      </c>
      <c r="J12" s="69" t="str">
        <f t="shared" si="3"/>
        <v/>
      </c>
      <c r="K12" s="69" t="str">
        <f t="shared" si="3"/>
        <v/>
      </c>
      <c r="L12" s="69" t="str">
        <f t="shared" si="3"/>
        <v/>
      </c>
      <c r="M12" s="69" t="str">
        <f t="shared" si="3"/>
        <v/>
      </c>
      <c r="N12" s="69" t="str">
        <f t="shared" si="3"/>
        <v/>
      </c>
      <c r="O12" s="69" t="str">
        <f t="shared" si="3"/>
        <v/>
      </c>
      <c r="P12" s="69" t="str">
        <f t="shared" si="3"/>
        <v/>
      </c>
      <c r="Q12" s="69" t="str">
        <f t="shared" si="3"/>
        <v/>
      </c>
      <c r="R12" s="71">
        <f t="shared" ref="R12:R24" si="4">SUM(C12:Q12)*2</f>
        <v>2.04</v>
      </c>
    </row>
    <row r="13" spans="1:20" x14ac:dyDescent="0.25">
      <c r="A13" s="65">
        <v>6</v>
      </c>
      <c r="B13" s="68">
        <f t="shared" ref="B13:B24" si="5">B12+0.5</f>
        <v>3</v>
      </c>
      <c r="C13" s="69">
        <f t="shared" si="1"/>
        <v>0.60000000000000009</v>
      </c>
      <c r="D13" s="69">
        <f t="shared" si="2"/>
        <v>0.42000000000000004</v>
      </c>
      <c r="E13" s="69">
        <f t="shared" si="3"/>
        <v>0.30000000000000004</v>
      </c>
      <c r="F13" s="69" t="str">
        <f t="shared" si="3"/>
        <v/>
      </c>
      <c r="G13" s="69" t="str">
        <f t="shared" si="3"/>
        <v/>
      </c>
      <c r="H13" s="69" t="str">
        <f t="shared" si="3"/>
        <v/>
      </c>
      <c r="I13" s="69" t="str">
        <f t="shared" si="3"/>
        <v/>
      </c>
      <c r="J13" s="69" t="str">
        <f t="shared" si="3"/>
        <v/>
      </c>
      <c r="K13" s="69" t="str">
        <f t="shared" si="3"/>
        <v/>
      </c>
      <c r="L13" s="69" t="str">
        <f t="shared" si="3"/>
        <v/>
      </c>
      <c r="M13" s="69" t="str">
        <f t="shared" si="3"/>
        <v/>
      </c>
      <c r="N13" s="69" t="str">
        <f t="shared" si="3"/>
        <v/>
      </c>
      <c r="O13" s="69" t="str">
        <f t="shared" si="3"/>
        <v/>
      </c>
      <c r="P13" s="69" t="str">
        <f t="shared" si="3"/>
        <v/>
      </c>
      <c r="Q13" s="69" t="str">
        <f t="shared" si="3"/>
        <v/>
      </c>
      <c r="R13" s="71">
        <f t="shared" si="4"/>
        <v>2.64</v>
      </c>
    </row>
    <row r="14" spans="1:20" x14ac:dyDescent="0.25">
      <c r="A14" s="65">
        <v>7</v>
      </c>
      <c r="B14" s="68">
        <f t="shared" si="5"/>
        <v>3.5</v>
      </c>
      <c r="C14" s="69">
        <f t="shared" si="1"/>
        <v>0.8</v>
      </c>
      <c r="D14" s="69">
        <f t="shared" si="2"/>
        <v>0.55999999999999994</v>
      </c>
      <c r="E14" s="69">
        <f t="shared" si="3"/>
        <v>0.4</v>
      </c>
      <c r="F14" s="69" t="str">
        <f t="shared" si="3"/>
        <v/>
      </c>
      <c r="G14" s="69" t="str">
        <f t="shared" si="3"/>
        <v/>
      </c>
      <c r="H14" s="69" t="str">
        <f t="shared" si="3"/>
        <v/>
      </c>
      <c r="I14" s="69" t="str">
        <f t="shared" si="3"/>
        <v/>
      </c>
      <c r="J14" s="69" t="str">
        <f t="shared" si="3"/>
        <v/>
      </c>
      <c r="K14" s="69" t="str">
        <f t="shared" si="3"/>
        <v/>
      </c>
      <c r="L14" s="69" t="str">
        <f t="shared" si="3"/>
        <v/>
      </c>
      <c r="M14" s="69" t="str">
        <f t="shared" si="3"/>
        <v/>
      </c>
      <c r="N14" s="69" t="str">
        <f t="shared" si="3"/>
        <v/>
      </c>
      <c r="O14" s="69" t="str">
        <f t="shared" si="3"/>
        <v/>
      </c>
      <c r="P14" s="69" t="str">
        <f t="shared" si="3"/>
        <v/>
      </c>
      <c r="Q14" s="69" t="str">
        <f t="shared" si="3"/>
        <v/>
      </c>
      <c r="R14" s="71">
        <f t="shared" si="4"/>
        <v>3.5199999999999996</v>
      </c>
    </row>
    <row r="15" spans="1:20" x14ac:dyDescent="0.25">
      <c r="A15" s="65">
        <v>8</v>
      </c>
      <c r="B15" s="68">
        <f t="shared" si="5"/>
        <v>4</v>
      </c>
      <c r="C15" s="69">
        <f t="shared" si="1"/>
        <v>0.8</v>
      </c>
      <c r="D15" s="69">
        <f t="shared" si="2"/>
        <v>0.55999999999999994</v>
      </c>
      <c r="E15" s="69">
        <f t="shared" si="3"/>
        <v>0.4</v>
      </c>
      <c r="F15" s="69">
        <f t="shared" si="3"/>
        <v>0.26666666666666666</v>
      </c>
      <c r="G15" s="69" t="str">
        <f t="shared" si="3"/>
        <v/>
      </c>
      <c r="H15" s="69" t="str">
        <f t="shared" si="3"/>
        <v/>
      </c>
      <c r="I15" s="69" t="str">
        <f t="shared" si="3"/>
        <v/>
      </c>
      <c r="J15" s="69" t="str">
        <f t="shared" si="3"/>
        <v/>
      </c>
      <c r="K15" s="69" t="str">
        <f t="shared" si="3"/>
        <v/>
      </c>
      <c r="L15" s="69" t="str">
        <f t="shared" si="3"/>
        <v/>
      </c>
      <c r="M15" s="69" t="str">
        <f t="shared" si="3"/>
        <v/>
      </c>
      <c r="N15" s="69" t="str">
        <f t="shared" si="3"/>
        <v/>
      </c>
      <c r="O15" s="69" t="str">
        <f t="shared" si="3"/>
        <v/>
      </c>
      <c r="P15" s="69" t="str">
        <f t="shared" si="3"/>
        <v/>
      </c>
      <c r="Q15" s="69" t="str">
        <f t="shared" si="3"/>
        <v/>
      </c>
      <c r="R15" s="71">
        <f t="shared" si="4"/>
        <v>4.0533333333333328</v>
      </c>
    </row>
    <row r="16" spans="1:20" x14ac:dyDescent="0.25">
      <c r="A16" s="65">
        <v>9</v>
      </c>
      <c r="B16" s="68">
        <f t="shared" si="5"/>
        <v>4.5</v>
      </c>
      <c r="C16" s="69">
        <f t="shared" si="1"/>
        <v>1</v>
      </c>
      <c r="D16" s="69">
        <f t="shared" si="2"/>
        <v>0.7</v>
      </c>
      <c r="E16" s="69">
        <f t="shared" si="3"/>
        <v>0.5</v>
      </c>
      <c r="F16" s="69">
        <f t="shared" si="3"/>
        <v>0.33333333333333331</v>
      </c>
      <c r="G16" s="69" t="str">
        <f t="shared" si="3"/>
        <v/>
      </c>
      <c r="H16" s="69" t="str">
        <f t="shared" si="3"/>
        <v/>
      </c>
      <c r="I16" s="69" t="str">
        <f t="shared" si="3"/>
        <v/>
      </c>
      <c r="J16" s="69" t="str">
        <f t="shared" si="3"/>
        <v/>
      </c>
      <c r="K16" s="69" t="str">
        <f t="shared" si="3"/>
        <v/>
      </c>
      <c r="L16" s="69" t="str">
        <f t="shared" si="3"/>
        <v/>
      </c>
      <c r="M16" s="69" t="str">
        <f t="shared" si="3"/>
        <v/>
      </c>
      <c r="N16" s="69" t="str">
        <f t="shared" si="3"/>
        <v/>
      </c>
      <c r="O16" s="69" t="str">
        <f t="shared" si="3"/>
        <v/>
      </c>
      <c r="P16" s="69" t="str">
        <f t="shared" si="3"/>
        <v/>
      </c>
      <c r="Q16" s="69" t="str">
        <f t="shared" si="3"/>
        <v/>
      </c>
      <c r="R16" s="71">
        <f t="shared" si="4"/>
        <v>5.0666666666666673</v>
      </c>
    </row>
    <row r="17" spans="1:22" x14ac:dyDescent="0.25">
      <c r="A17" s="65">
        <v>10</v>
      </c>
      <c r="B17" s="68">
        <f t="shared" si="5"/>
        <v>5</v>
      </c>
      <c r="C17" s="69">
        <f t="shared" si="1"/>
        <v>1</v>
      </c>
      <c r="D17" s="69">
        <f t="shared" si="2"/>
        <v>0.7</v>
      </c>
      <c r="E17" s="69">
        <f t="shared" si="3"/>
        <v>0.5</v>
      </c>
      <c r="F17" s="69">
        <f t="shared" si="3"/>
        <v>0.33333333333333331</v>
      </c>
      <c r="G17" s="69">
        <f t="shared" si="3"/>
        <v>0.25</v>
      </c>
      <c r="H17" s="69" t="str">
        <f t="shared" si="3"/>
        <v/>
      </c>
      <c r="I17" s="69" t="str">
        <f t="shared" si="3"/>
        <v/>
      </c>
      <c r="J17" s="69" t="str">
        <f t="shared" si="3"/>
        <v/>
      </c>
      <c r="K17" s="69" t="str">
        <f t="shared" si="3"/>
        <v/>
      </c>
      <c r="L17" s="69" t="str">
        <f t="shared" si="3"/>
        <v/>
      </c>
      <c r="M17" s="69" t="str">
        <f t="shared" si="3"/>
        <v/>
      </c>
      <c r="N17" s="69" t="str">
        <f t="shared" si="3"/>
        <v/>
      </c>
      <c r="O17" s="69" t="str">
        <f t="shared" si="3"/>
        <v/>
      </c>
      <c r="P17" s="69" t="str">
        <f t="shared" si="3"/>
        <v/>
      </c>
      <c r="Q17" s="69" t="str">
        <f t="shared" si="3"/>
        <v/>
      </c>
      <c r="R17" s="71">
        <f t="shared" si="4"/>
        <v>5.5666666666666673</v>
      </c>
    </row>
    <row r="18" spans="1:22" ht="15.75" x14ac:dyDescent="0.25">
      <c r="A18" s="65">
        <v>11</v>
      </c>
      <c r="B18" s="68">
        <f t="shared" si="5"/>
        <v>5.5</v>
      </c>
      <c r="C18" s="69">
        <f t="shared" si="1"/>
        <v>1.2000000000000002</v>
      </c>
      <c r="D18" s="69">
        <f t="shared" si="2"/>
        <v>0.84000000000000008</v>
      </c>
      <c r="E18" s="69">
        <f t="shared" si="3"/>
        <v>0.60000000000000009</v>
      </c>
      <c r="F18" s="69">
        <f t="shared" si="3"/>
        <v>0.40000000000000008</v>
      </c>
      <c r="G18" s="69">
        <f t="shared" si="3"/>
        <v>0.30000000000000004</v>
      </c>
      <c r="H18" s="69" t="str">
        <f t="shared" si="3"/>
        <v/>
      </c>
      <c r="I18" s="69" t="str">
        <f t="shared" si="3"/>
        <v/>
      </c>
      <c r="J18" s="69" t="str">
        <f t="shared" si="3"/>
        <v/>
      </c>
      <c r="K18" s="69" t="str">
        <f t="shared" si="3"/>
        <v/>
      </c>
      <c r="L18" s="69" t="str">
        <f t="shared" si="3"/>
        <v/>
      </c>
      <c r="M18" s="69" t="str">
        <f t="shared" si="3"/>
        <v/>
      </c>
      <c r="N18" s="69" t="str">
        <f t="shared" si="3"/>
        <v/>
      </c>
      <c r="O18" s="69" t="str">
        <f t="shared" si="3"/>
        <v/>
      </c>
      <c r="P18" s="69" t="str">
        <f t="shared" si="3"/>
        <v/>
      </c>
      <c r="Q18" s="69" t="str">
        <f t="shared" si="3"/>
        <v/>
      </c>
      <c r="R18" s="71">
        <f t="shared" si="4"/>
        <v>6.68</v>
      </c>
      <c r="U18" s="56"/>
    </row>
    <row r="19" spans="1:22" ht="15.75" x14ac:dyDescent="0.25">
      <c r="A19" s="65">
        <v>12</v>
      </c>
      <c r="B19" s="68">
        <f t="shared" si="5"/>
        <v>6</v>
      </c>
      <c r="C19" s="69">
        <f t="shared" si="1"/>
        <v>1.2000000000000002</v>
      </c>
      <c r="D19" s="69">
        <f t="shared" si="2"/>
        <v>0.84000000000000008</v>
      </c>
      <c r="E19" s="69">
        <f t="shared" si="3"/>
        <v>0.60000000000000009</v>
      </c>
      <c r="F19" s="69">
        <f t="shared" si="3"/>
        <v>0.40000000000000008</v>
      </c>
      <c r="G19" s="69">
        <f t="shared" si="3"/>
        <v>0.30000000000000004</v>
      </c>
      <c r="H19" s="69">
        <f t="shared" si="3"/>
        <v>0.24000000000000005</v>
      </c>
      <c r="I19" s="69" t="str">
        <f t="shared" si="3"/>
        <v/>
      </c>
      <c r="J19" s="69" t="str">
        <f t="shared" si="3"/>
        <v/>
      </c>
      <c r="K19" s="69" t="str">
        <f t="shared" si="3"/>
        <v/>
      </c>
      <c r="L19" s="69" t="str">
        <f t="shared" si="3"/>
        <v/>
      </c>
      <c r="M19" s="69" t="str">
        <f t="shared" si="3"/>
        <v/>
      </c>
      <c r="N19" s="69" t="str">
        <f t="shared" si="3"/>
        <v/>
      </c>
      <c r="O19" s="69" t="str">
        <f t="shared" si="3"/>
        <v/>
      </c>
      <c r="P19" s="69" t="str">
        <f t="shared" si="3"/>
        <v/>
      </c>
      <c r="Q19" s="69" t="str">
        <f t="shared" si="3"/>
        <v/>
      </c>
      <c r="R19" s="71">
        <f t="shared" si="4"/>
        <v>7.16</v>
      </c>
      <c r="U19" s="56"/>
    </row>
    <row r="20" spans="1:22" ht="15.75" x14ac:dyDescent="0.25">
      <c r="A20" s="65">
        <v>13</v>
      </c>
      <c r="B20" s="68">
        <f t="shared" si="5"/>
        <v>6.5</v>
      </c>
      <c r="C20" s="69">
        <f t="shared" si="1"/>
        <v>1.4000000000000001</v>
      </c>
      <c r="D20" s="69">
        <f t="shared" si="2"/>
        <v>0.98</v>
      </c>
      <c r="E20" s="69">
        <f t="shared" si="3"/>
        <v>0.70000000000000007</v>
      </c>
      <c r="F20" s="69">
        <f t="shared" si="3"/>
        <v>0.46666666666666673</v>
      </c>
      <c r="G20" s="69">
        <f t="shared" si="3"/>
        <v>0.35000000000000003</v>
      </c>
      <c r="H20" s="69">
        <f t="shared" si="3"/>
        <v>0.28000000000000003</v>
      </c>
      <c r="I20" s="69" t="str">
        <f t="shared" si="3"/>
        <v/>
      </c>
      <c r="J20" s="69" t="str">
        <f t="shared" si="3"/>
        <v/>
      </c>
      <c r="K20" s="69" t="str">
        <f t="shared" si="3"/>
        <v/>
      </c>
      <c r="L20" s="69" t="str">
        <f t="shared" si="3"/>
        <v/>
      </c>
      <c r="M20" s="69" t="str">
        <f t="shared" si="3"/>
        <v/>
      </c>
      <c r="N20" s="69" t="str">
        <f t="shared" si="3"/>
        <v/>
      </c>
      <c r="O20" s="69" t="str">
        <f t="shared" si="3"/>
        <v/>
      </c>
      <c r="P20" s="69" t="str">
        <f t="shared" si="3"/>
        <v/>
      </c>
      <c r="Q20" s="69" t="str">
        <f t="shared" si="3"/>
        <v/>
      </c>
      <c r="R20" s="71">
        <f t="shared" si="4"/>
        <v>8.3533333333333335</v>
      </c>
      <c r="U20" s="56"/>
    </row>
    <row r="21" spans="1:22" ht="15.75" x14ac:dyDescent="0.25">
      <c r="A21" s="65">
        <v>14</v>
      </c>
      <c r="B21" s="68">
        <f t="shared" si="5"/>
        <v>7</v>
      </c>
      <c r="C21" s="69">
        <f t="shared" si="1"/>
        <v>1.4000000000000001</v>
      </c>
      <c r="D21" s="69">
        <f t="shared" si="2"/>
        <v>0.98</v>
      </c>
      <c r="E21" s="69">
        <f t="shared" si="3"/>
        <v>0.70000000000000007</v>
      </c>
      <c r="F21" s="69">
        <f t="shared" si="3"/>
        <v>0.46666666666666673</v>
      </c>
      <c r="G21" s="69">
        <f t="shared" si="3"/>
        <v>0.35000000000000003</v>
      </c>
      <c r="H21" s="69">
        <f t="shared" si="3"/>
        <v>0.28000000000000003</v>
      </c>
      <c r="I21" s="69">
        <f t="shared" si="3"/>
        <v>0.23333333333333336</v>
      </c>
      <c r="J21" s="69" t="str">
        <f t="shared" si="3"/>
        <v/>
      </c>
      <c r="K21" s="69" t="str">
        <f t="shared" si="3"/>
        <v/>
      </c>
      <c r="L21" s="69" t="str">
        <f t="shared" si="3"/>
        <v/>
      </c>
      <c r="M21" s="69" t="str">
        <f t="shared" si="3"/>
        <v/>
      </c>
      <c r="N21" s="69" t="str">
        <f t="shared" si="3"/>
        <v/>
      </c>
      <c r="O21" s="69" t="str">
        <f t="shared" si="3"/>
        <v/>
      </c>
      <c r="P21" s="69" t="str">
        <f t="shared" si="3"/>
        <v/>
      </c>
      <c r="Q21" s="69" t="str">
        <f t="shared" si="3"/>
        <v/>
      </c>
      <c r="R21" s="71">
        <f t="shared" si="4"/>
        <v>8.82</v>
      </c>
      <c r="U21" s="56"/>
    </row>
    <row r="22" spans="1:22" ht="15.75" x14ac:dyDescent="0.25">
      <c r="A22" s="65">
        <v>15</v>
      </c>
      <c r="B22" s="68">
        <f t="shared" si="5"/>
        <v>7.5</v>
      </c>
      <c r="C22" s="69">
        <f t="shared" si="1"/>
        <v>1.6</v>
      </c>
      <c r="D22" s="69">
        <f t="shared" si="2"/>
        <v>1.1199999999999999</v>
      </c>
      <c r="E22" s="69">
        <f t="shared" si="3"/>
        <v>0.8</v>
      </c>
      <c r="F22" s="69">
        <f t="shared" si="3"/>
        <v>0.53333333333333333</v>
      </c>
      <c r="G22" s="69">
        <f t="shared" si="3"/>
        <v>0.4</v>
      </c>
      <c r="H22" s="69">
        <f t="shared" si="3"/>
        <v>0.32</v>
      </c>
      <c r="I22" s="69">
        <f t="shared" si="3"/>
        <v>0.26666666666666666</v>
      </c>
      <c r="J22" s="69" t="str">
        <f t="shared" si="3"/>
        <v/>
      </c>
      <c r="K22" s="69" t="str">
        <f t="shared" si="3"/>
        <v/>
      </c>
      <c r="L22" s="69" t="str">
        <f t="shared" si="3"/>
        <v/>
      </c>
      <c r="M22" s="69" t="str">
        <f t="shared" si="3"/>
        <v/>
      </c>
      <c r="N22" s="69" t="str">
        <f t="shared" si="3"/>
        <v/>
      </c>
      <c r="O22" s="69" t="str">
        <f t="shared" si="3"/>
        <v/>
      </c>
      <c r="P22" s="69" t="str">
        <f t="shared" si="3"/>
        <v/>
      </c>
      <c r="Q22" s="69" t="str">
        <f t="shared" si="3"/>
        <v/>
      </c>
      <c r="R22" s="71">
        <f t="shared" si="4"/>
        <v>10.08</v>
      </c>
      <c r="U22" s="56"/>
    </row>
    <row r="23" spans="1:22" ht="15.75" x14ac:dyDescent="0.25">
      <c r="A23" s="65">
        <v>16</v>
      </c>
      <c r="B23" s="68">
        <f t="shared" si="5"/>
        <v>8</v>
      </c>
      <c r="C23" s="69">
        <f t="shared" si="1"/>
        <v>1.6</v>
      </c>
      <c r="D23" s="69">
        <f t="shared" si="2"/>
        <v>1.1199999999999999</v>
      </c>
      <c r="E23" s="69">
        <f t="shared" si="3"/>
        <v>0.8</v>
      </c>
      <c r="F23" s="69">
        <f t="shared" si="3"/>
        <v>0.53333333333333333</v>
      </c>
      <c r="G23" s="69">
        <f t="shared" si="3"/>
        <v>0.4</v>
      </c>
      <c r="H23" s="69">
        <f t="shared" si="3"/>
        <v>0.32</v>
      </c>
      <c r="I23" s="69">
        <f t="shared" si="3"/>
        <v>0.26666666666666666</v>
      </c>
      <c r="J23" s="69">
        <f t="shared" si="3"/>
        <v>0.22857142857142859</v>
      </c>
      <c r="K23" s="69" t="str">
        <f t="shared" si="3"/>
        <v/>
      </c>
      <c r="L23" s="69" t="str">
        <f t="shared" si="3"/>
        <v/>
      </c>
      <c r="M23" s="69" t="str">
        <f t="shared" si="3"/>
        <v/>
      </c>
      <c r="N23" s="69" t="str">
        <f t="shared" si="3"/>
        <v/>
      </c>
      <c r="O23" s="69" t="str">
        <f t="shared" si="3"/>
        <v/>
      </c>
      <c r="P23" s="69" t="str">
        <f t="shared" si="3"/>
        <v/>
      </c>
      <c r="Q23" s="69" t="str">
        <f t="shared" si="3"/>
        <v/>
      </c>
      <c r="R23" s="71">
        <f t="shared" si="4"/>
        <v>10.537142857142857</v>
      </c>
      <c r="U23" s="56"/>
    </row>
    <row r="24" spans="1:22" ht="15.75" x14ac:dyDescent="0.25">
      <c r="A24" s="65">
        <v>17</v>
      </c>
      <c r="B24" s="68">
        <f t="shared" si="5"/>
        <v>8.5</v>
      </c>
      <c r="C24" s="69">
        <f t="shared" si="1"/>
        <v>1.8</v>
      </c>
      <c r="D24" s="69">
        <f t="shared" si="2"/>
        <v>1.26</v>
      </c>
      <c r="E24" s="69">
        <f t="shared" si="3"/>
        <v>0.9</v>
      </c>
      <c r="F24" s="69">
        <f t="shared" si="3"/>
        <v>0.6</v>
      </c>
      <c r="G24" s="69">
        <f t="shared" si="3"/>
        <v>0.45</v>
      </c>
      <c r="H24" s="69">
        <f t="shared" si="3"/>
        <v>0.36</v>
      </c>
      <c r="I24" s="69">
        <f t="shared" si="3"/>
        <v>0.3</v>
      </c>
      <c r="J24" s="69">
        <f t="shared" si="3"/>
        <v>0.25714285714285717</v>
      </c>
      <c r="K24" s="69" t="str">
        <f t="shared" si="3"/>
        <v/>
      </c>
      <c r="L24" s="69" t="str">
        <f t="shared" si="3"/>
        <v/>
      </c>
      <c r="M24" s="69" t="str">
        <f t="shared" si="3"/>
        <v/>
      </c>
      <c r="N24" s="69" t="str">
        <f t="shared" si="3"/>
        <v/>
      </c>
      <c r="O24" s="69" t="str">
        <f t="shared" si="3"/>
        <v/>
      </c>
      <c r="P24" s="69" t="str">
        <f t="shared" si="3"/>
        <v/>
      </c>
      <c r="Q24" s="69" t="str">
        <f t="shared" si="3"/>
        <v/>
      </c>
      <c r="R24" s="71">
        <f t="shared" si="4"/>
        <v>11.854285714285714</v>
      </c>
      <c r="U24" s="56"/>
    </row>
    <row r="25" spans="1:22" ht="15.75" x14ac:dyDescent="0.25">
      <c r="A25" s="65">
        <v>18</v>
      </c>
      <c r="B25" s="68">
        <f t="shared" ref="B25:B31" si="6">B24+0.5</f>
        <v>9</v>
      </c>
      <c r="C25" s="69">
        <f t="shared" si="1"/>
        <v>1.8</v>
      </c>
      <c r="D25" s="69">
        <f t="shared" si="2"/>
        <v>1.26</v>
      </c>
      <c r="E25" s="69">
        <f t="shared" si="3"/>
        <v>0.9</v>
      </c>
      <c r="F25" s="69">
        <f t="shared" si="3"/>
        <v>0.6</v>
      </c>
      <c r="G25" s="69">
        <f t="shared" si="3"/>
        <v>0.45</v>
      </c>
      <c r="H25" s="69">
        <f t="shared" si="3"/>
        <v>0.36</v>
      </c>
      <c r="I25" s="69">
        <f t="shared" si="3"/>
        <v>0.3</v>
      </c>
      <c r="J25" s="69">
        <f t="shared" si="3"/>
        <v>0.25714285714285717</v>
      </c>
      <c r="K25" s="69">
        <f t="shared" si="3"/>
        <v>0.22500000000000001</v>
      </c>
      <c r="L25" s="69" t="str">
        <f t="shared" si="3"/>
        <v/>
      </c>
      <c r="M25" s="69" t="str">
        <f t="shared" si="3"/>
        <v/>
      </c>
      <c r="N25" s="69" t="str">
        <f t="shared" si="3"/>
        <v/>
      </c>
      <c r="O25" s="69" t="str">
        <f t="shared" si="3"/>
        <v/>
      </c>
      <c r="P25" s="69" t="str">
        <f t="shared" si="3"/>
        <v/>
      </c>
      <c r="Q25" s="69" t="str">
        <f t="shared" si="3"/>
        <v/>
      </c>
      <c r="R25" s="71">
        <f t="shared" ref="R25:R37" si="7">SUM(C25:Q25)*2</f>
        <v>12.304285714285713</v>
      </c>
      <c r="U25" s="56"/>
    </row>
    <row r="26" spans="1:22" ht="15.75" x14ac:dyDescent="0.25">
      <c r="A26" s="65">
        <v>19</v>
      </c>
      <c r="B26" s="68">
        <f t="shared" si="6"/>
        <v>9.5</v>
      </c>
      <c r="C26" s="69">
        <f t="shared" si="1"/>
        <v>2</v>
      </c>
      <c r="D26" s="69">
        <f t="shared" si="2"/>
        <v>1.4</v>
      </c>
      <c r="E26" s="69">
        <f t="shared" si="3"/>
        <v>1</v>
      </c>
      <c r="F26" s="69">
        <f t="shared" si="3"/>
        <v>0.66666666666666663</v>
      </c>
      <c r="G26" s="69">
        <f t="shared" si="3"/>
        <v>0.5</v>
      </c>
      <c r="H26" s="69">
        <f t="shared" si="3"/>
        <v>0.4</v>
      </c>
      <c r="I26" s="69">
        <f t="shared" si="3"/>
        <v>0.33333333333333331</v>
      </c>
      <c r="J26" s="69">
        <f t="shared" si="3"/>
        <v>0.2857142857142857</v>
      </c>
      <c r="K26" s="69">
        <f t="shared" si="3"/>
        <v>0.25</v>
      </c>
      <c r="L26" s="69" t="str">
        <f t="shared" si="3"/>
        <v/>
      </c>
      <c r="M26" s="69" t="str">
        <f t="shared" si="3"/>
        <v/>
      </c>
      <c r="N26" s="69" t="str">
        <f t="shared" si="3"/>
        <v/>
      </c>
      <c r="O26" s="69" t="str">
        <f t="shared" si="3"/>
        <v/>
      </c>
      <c r="P26" s="69" t="str">
        <f t="shared" si="3"/>
        <v/>
      </c>
      <c r="Q26" s="69" t="str">
        <f t="shared" si="3"/>
        <v/>
      </c>
      <c r="R26" s="71">
        <f t="shared" si="7"/>
        <v>13.671428571428573</v>
      </c>
      <c r="U26" s="56"/>
    </row>
    <row r="27" spans="1:22" ht="15.75" x14ac:dyDescent="0.25">
      <c r="A27" s="65">
        <v>20</v>
      </c>
      <c r="B27" s="67">
        <f t="shared" si="6"/>
        <v>10</v>
      </c>
      <c r="C27" s="69">
        <f t="shared" si="1"/>
        <v>2</v>
      </c>
      <c r="D27" s="69">
        <f t="shared" si="2"/>
        <v>1.4</v>
      </c>
      <c r="E27" s="69">
        <f t="shared" si="3"/>
        <v>1</v>
      </c>
      <c r="F27" s="69">
        <f t="shared" si="3"/>
        <v>0.66666666666666663</v>
      </c>
      <c r="G27" s="69">
        <f t="shared" si="3"/>
        <v>0.5</v>
      </c>
      <c r="H27" s="69">
        <f t="shared" si="3"/>
        <v>0.4</v>
      </c>
      <c r="I27" s="69">
        <f t="shared" si="3"/>
        <v>0.33333333333333331</v>
      </c>
      <c r="J27" s="69">
        <f t="shared" si="3"/>
        <v>0.2857142857142857</v>
      </c>
      <c r="K27" s="69">
        <f t="shared" si="3"/>
        <v>0.25</v>
      </c>
      <c r="L27" s="69">
        <f t="shared" si="3"/>
        <v>0.22222222222222221</v>
      </c>
      <c r="M27" s="69" t="str">
        <f t="shared" si="3"/>
        <v/>
      </c>
      <c r="N27" s="69" t="str">
        <f t="shared" si="3"/>
        <v/>
      </c>
      <c r="O27" s="69" t="str">
        <f t="shared" si="3"/>
        <v/>
      </c>
      <c r="P27" s="69" t="str">
        <f t="shared" si="3"/>
        <v/>
      </c>
      <c r="Q27" s="69" t="str">
        <f t="shared" si="3"/>
        <v/>
      </c>
      <c r="R27" s="71">
        <f t="shared" si="7"/>
        <v>14.115873015873017</v>
      </c>
      <c r="U27" s="56"/>
    </row>
    <row r="28" spans="1:22" ht="15.75" x14ac:dyDescent="0.25">
      <c r="A28" s="65">
        <v>21</v>
      </c>
      <c r="B28" s="67">
        <f t="shared" si="6"/>
        <v>10.5</v>
      </c>
      <c r="C28" s="69">
        <f t="shared" si="1"/>
        <v>2.2000000000000002</v>
      </c>
      <c r="D28" s="69">
        <f t="shared" si="2"/>
        <v>1.54</v>
      </c>
      <c r="E28" s="69">
        <f t="shared" si="3"/>
        <v>1.1000000000000001</v>
      </c>
      <c r="F28" s="69">
        <f t="shared" si="3"/>
        <v>0.73333333333333339</v>
      </c>
      <c r="G28" s="69">
        <f t="shared" si="3"/>
        <v>0.55000000000000004</v>
      </c>
      <c r="H28" s="69">
        <f t="shared" si="3"/>
        <v>0.44000000000000006</v>
      </c>
      <c r="I28" s="69">
        <f t="shared" si="3"/>
        <v>0.3666666666666667</v>
      </c>
      <c r="J28" s="69">
        <f t="shared" si="3"/>
        <v>0.31428571428571433</v>
      </c>
      <c r="K28" s="69">
        <f t="shared" si="3"/>
        <v>0.27500000000000002</v>
      </c>
      <c r="L28" s="69">
        <f t="shared" si="3"/>
        <v>0.24444444444444446</v>
      </c>
      <c r="M28" s="69" t="str">
        <f t="shared" si="3"/>
        <v/>
      </c>
      <c r="N28" s="69" t="str">
        <f t="shared" si="3"/>
        <v/>
      </c>
      <c r="O28" s="69" t="str">
        <f t="shared" si="3"/>
        <v/>
      </c>
      <c r="P28" s="69" t="str">
        <f t="shared" si="3"/>
        <v/>
      </c>
      <c r="Q28" s="69" t="str">
        <f t="shared" si="3"/>
        <v/>
      </c>
      <c r="R28" s="71">
        <f t="shared" si="7"/>
        <v>15.527460317460317</v>
      </c>
      <c r="U28" s="56"/>
    </row>
    <row r="29" spans="1:22" x14ac:dyDescent="0.25">
      <c r="A29" s="65">
        <v>22</v>
      </c>
      <c r="B29" s="67">
        <f t="shared" si="6"/>
        <v>11</v>
      </c>
      <c r="C29" s="69">
        <f t="shared" si="1"/>
        <v>2.2000000000000002</v>
      </c>
      <c r="D29" s="69">
        <f t="shared" si="2"/>
        <v>1.54</v>
      </c>
      <c r="E29" s="69">
        <f t="shared" si="3"/>
        <v>1.1000000000000001</v>
      </c>
      <c r="F29" s="69">
        <f t="shared" si="3"/>
        <v>0.73333333333333339</v>
      </c>
      <c r="G29" s="69">
        <f t="shared" si="3"/>
        <v>0.55000000000000004</v>
      </c>
      <c r="H29" s="69">
        <f t="shared" si="3"/>
        <v>0.44000000000000006</v>
      </c>
      <c r="I29" s="69">
        <f t="shared" si="3"/>
        <v>0.3666666666666667</v>
      </c>
      <c r="J29" s="69">
        <f t="shared" si="3"/>
        <v>0.31428571428571433</v>
      </c>
      <c r="K29" s="69">
        <f t="shared" si="3"/>
        <v>0.27500000000000002</v>
      </c>
      <c r="L29" s="69">
        <f t="shared" si="3"/>
        <v>0.24444444444444446</v>
      </c>
      <c r="M29" s="69">
        <f t="shared" si="3"/>
        <v>0.22000000000000003</v>
      </c>
      <c r="N29" s="69" t="str">
        <f t="shared" si="3"/>
        <v/>
      </c>
      <c r="O29" s="69" t="str">
        <f t="shared" si="3"/>
        <v/>
      </c>
      <c r="P29" s="69" t="str">
        <f t="shared" si="3"/>
        <v/>
      </c>
      <c r="Q29" s="69" t="str">
        <f t="shared" si="3"/>
        <v/>
      </c>
      <c r="R29" s="71">
        <f t="shared" si="7"/>
        <v>15.967460317460317</v>
      </c>
    </row>
    <row r="30" spans="1:22" x14ac:dyDescent="0.25">
      <c r="A30" s="65">
        <v>23</v>
      </c>
      <c r="B30" s="67">
        <f t="shared" si="6"/>
        <v>11.5</v>
      </c>
      <c r="C30" s="69">
        <f t="shared" si="1"/>
        <v>2.4000000000000004</v>
      </c>
      <c r="D30" s="69">
        <f t="shared" si="2"/>
        <v>1.6800000000000002</v>
      </c>
      <c r="E30" s="69">
        <f t="shared" si="3"/>
        <v>1.2000000000000002</v>
      </c>
      <c r="F30" s="69">
        <f t="shared" si="3"/>
        <v>0.80000000000000016</v>
      </c>
      <c r="G30" s="69">
        <f t="shared" si="3"/>
        <v>0.60000000000000009</v>
      </c>
      <c r="H30" s="69">
        <f t="shared" si="3"/>
        <v>0.48000000000000009</v>
      </c>
      <c r="I30" s="69">
        <f t="shared" si="3"/>
        <v>0.40000000000000008</v>
      </c>
      <c r="J30" s="69">
        <f t="shared" si="3"/>
        <v>0.34285714285714292</v>
      </c>
      <c r="K30" s="69">
        <f t="shared" si="3"/>
        <v>0.30000000000000004</v>
      </c>
      <c r="L30" s="69">
        <f t="shared" si="3"/>
        <v>0.26666666666666672</v>
      </c>
      <c r="M30" s="69">
        <f t="shared" si="3"/>
        <v>0.24000000000000005</v>
      </c>
      <c r="N30" s="69" t="str">
        <f t="shared" si="3"/>
        <v/>
      </c>
      <c r="O30" s="69" t="str">
        <f t="shared" si="3"/>
        <v/>
      </c>
      <c r="P30" s="69" t="str">
        <f t="shared" si="3"/>
        <v/>
      </c>
      <c r="Q30" s="69" t="str">
        <f t="shared" si="3"/>
        <v/>
      </c>
      <c r="R30" s="71">
        <f t="shared" si="7"/>
        <v>17.419047619047621</v>
      </c>
    </row>
    <row r="31" spans="1:22" x14ac:dyDescent="0.25">
      <c r="A31" s="65">
        <v>24</v>
      </c>
      <c r="B31" s="67">
        <f t="shared" si="6"/>
        <v>12</v>
      </c>
      <c r="C31" s="69">
        <f t="shared" si="1"/>
        <v>2.4000000000000004</v>
      </c>
      <c r="D31" s="69">
        <f t="shared" si="2"/>
        <v>1.6800000000000002</v>
      </c>
      <c r="E31" s="69">
        <f t="shared" si="3"/>
        <v>1.2000000000000002</v>
      </c>
      <c r="F31" s="69">
        <f t="shared" si="3"/>
        <v>0.80000000000000016</v>
      </c>
      <c r="G31" s="69">
        <f t="shared" ref="F31:Q37" si="8">IF(G$10&gt;$B31,"",$C31/(G$10-1))</f>
        <v>0.60000000000000009</v>
      </c>
      <c r="H31" s="69">
        <f t="shared" si="8"/>
        <v>0.48000000000000009</v>
      </c>
      <c r="I31" s="69">
        <f t="shared" si="8"/>
        <v>0.40000000000000008</v>
      </c>
      <c r="J31" s="69">
        <f t="shared" si="8"/>
        <v>0.34285714285714292</v>
      </c>
      <c r="K31" s="69">
        <f t="shared" si="8"/>
        <v>0.30000000000000004</v>
      </c>
      <c r="L31" s="69">
        <f t="shared" si="8"/>
        <v>0.26666666666666672</v>
      </c>
      <c r="M31" s="69">
        <f t="shared" si="8"/>
        <v>0.24000000000000005</v>
      </c>
      <c r="N31" s="69">
        <f t="shared" si="8"/>
        <v>0.21818181818181823</v>
      </c>
      <c r="O31" s="69" t="str">
        <f t="shared" si="8"/>
        <v/>
      </c>
      <c r="P31" s="69" t="str">
        <f t="shared" si="8"/>
        <v/>
      </c>
      <c r="Q31" s="69" t="str">
        <f t="shared" si="8"/>
        <v/>
      </c>
      <c r="R31" s="71">
        <f t="shared" si="7"/>
        <v>17.855411255411259</v>
      </c>
    </row>
    <row r="32" spans="1:22" x14ac:dyDescent="0.25">
      <c r="A32" s="65">
        <v>25</v>
      </c>
      <c r="B32" s="67">
        <f t="shared" ref="B32:B37" si="9">B31+0.5</f>
        <v>12.5</v>
      </c>
      <c r="C32" s="69">
        <f t="shared" si="1"/>
        <v>2.6</v>
      </c>
      <c r="D32" s="69">
        <f t="shared" si="2"/>
        <v>1.8199999999999998</v>
      </c>
      <c r="E32" s="69">
        <f t="shared" si="3"/>
        <v>1.3</v>
      </c>
      <c r="F32" s="69">
        <f t="shared" si="8"/>
        <v>0.8666666666666667</v>
      </c>
      <c r="G32" s="69">
        <f t="shared" si="8"/>
        <v>0.65</v>
      </c>
      <c r="H32" s="69">
        <f t="shared" si="8"/>
        <v>0.52</v>
      </c>
      <c r="I32" s="69">
        <f t="shared" si="8"/>
        <v>0.43333333333333335</v>
      </c>
      <c r="J32" s="69">
        <f t="shared" si="8"/>
        <v>0.37142857142857144</v>
      </c>
      <c r="K32" s="69">
        <f t="shared" si="8"/>
        <v>0.32500000000000001</v>
      </c>
      <c r="L32" s="69">
        <f t="shared" si="8"/>
        <v>0.28888888888888892</v>
      </c>
      <c r="M32" s="69">
        <f t="shared" si="8"/>
        <v>0.26</v>
      </c>
      <c r="N32" s="69">
        <f t="shared" si="8"/>
        <v>0.23636363636363636</v>
      </c>
      <c r="O32" s="69" t="str">
        <f t="shared" si="8"/>
        <v/>
      </c>
      <c r="P32" s="69" t="str">
        <f t="shared" si="8"/>
        <v/>
      </c>
      <c r="Q32" s="69" t="str">
        <f t="shared" si="8"/>
        <v/>
      </c>
      <c r="R32" s="71">
        <f t="shared" si="7"/>
        <v>19.343362193362193</v>
      </c>
      <c r="T32" s="38"/>
      <c r="V32" s="38"/>
    </row>
    <row r="33" spans="1:18" x14ac:dyDescent="0.25">
      <c r="A33" s="65">
        <v>26</v>
      </c>
      <c r="B33" s="67">
        <f t="shared" si="9"/>
        <v>13</v>
      </c>
      <c r="C33" s="69">
        <f t="shared" si="1"/>
        <v>2.6</v>
      </c>
      <c r="D33" s="69">
        <f t="shared" si="2"/>
        <v>1.8199999999999998</v>
      </c>
      <c r="E33" s="69">
        <f t="shared" si="3"/>
        <v>1.3</v>
      </c>
      <c r="F33" s="69">
        <f t="shared" si="8"/>
        <v>0.8666666666666667</v>
      </c>
      <c r="G33" s="69">
        <f t="shared" si="8"/>
        <v>0.65</v>
      </c>
      <c r="H33" s="69">
        <f t="shared" si="8"/>
        <v>0.52</v>
      </c>
      <c r="I33" s="69">
        <f t="shared" si="8"/>
        <v>0.43333333333333335</v>
      </c>
      <c r="J33" s="69">
        <f t="shared" si="8"/>
        <v>0.37142857142857144</v>
      </c>
      <c r="K33" s="69">
        <f t="shared" si="8"/>
        <v>0.32500000000000001</v>
      </c>
      <c r="L33" s="69">
        <f t="shared" si="8"/>
        <v>0.28888888888888892</v>
      </c>
      <c r="M33" s="69">
        <f t="shared" si="8"/>
        <v>0.26</v>
      </c>
      <c r="N33" s="69">
        <f t="shared" si="8"/>
        <v>0.23636363636363636</v>
      </c>
      <c r="O33" s="69">
        <f t="shared" si="8"/>
        <v>0.21666666666666667</v>
      </c>
      <c r="P33" s="69" t="str">
        <f t="shared" si="8"/>
        <v/>
      </c>
      <c r="Q33" s="69" t="str">
        <f t="shared" si="8"/>
        <v/>
      </c>
      <c r="R33" s="71">
        <f t="shared" si="7"/>
        <v>19.776695526695526</v>
      </c>
    </row>
    <row r="34" spans="1:18" x14ac:dyDescent="0.25">
      <c r="A34" s="65">
        <v>27</v>
      </c>
      <c r="B34" s="67">
        <f t="shared" si="9"/>
        <v>13.5</v>
      </c>
      <c r="C34" s="69">
        <f t="shared" si="1"/>
        <v>2.8000000000000003</v>
      </c>
      <c r="D34" s="69">
        <f t="shared" si="2"/>
        <v>1.96</v>
      </c>
      <c r="E34" s="69">
        <f t="shared" si="3"/>
        <v>1.4000000000000001</v>
      </c>
      <c r="F34" s="69">
        <f t="shared" si="8"/>
        <v>0.93333333333333346</v>
      </c>
      <c r="G34" s="69">
        <f t="shared" si="8"/>
        <v>0.70000000000000007</v>
      </c>
      <c r="H34" s="69">
        <f t="shared" si="8"/>
        <v>0.56000000000000005</v>
      </c>
      <c r="I34" s="69">
        <f t="shared" si="8"/>
        <v>0.46666666666666673</v>
      </c>
      <c r="J34" s="69">
        <f t="shared" si="8"/>
        <v>0.4</v>
      </c>
      <c r="K34" s="69">
        <f t="shared" si="8"/>
        <v>0.35000000000000003</v>
      </c>
      <c r="L34" s="69">
        <f t="shared" si="8"/>
        <v>0.31111111111111112</v>
      </c>
      <c r="M34" s="69">
        <f t="shared" si="8"/>
        <v>0.28000000000000003</v>
      </c>
      <c r="N34" s="69">
        <f t="shared" si="8"/>
        <v>0.25454545454545457</v>
      </c>
      <c r="O34" s="69">
        <f t="shared" si="8"/>
        <v>0.23333333333333336</v>
      </c>
      <c r="P34" s="69" t="str">
        <f t="shared" si="8"/>
        <v/>
      </c>
      <c r="Q34" s="69" t="str">
        <f t="shared" si="8"/>
        <v/>
      </c>
      <c r="R34" s="71">
        <f t="shared" si="7"/>
        <v>21.297979797979796</v>
      </c>
    </row>
    <row r="35" spans="1:18" x14ac:dyDescent="0.25">
      <c r="A35" s="65">
        <v>28</v>
      </c>
      <c r="B35" s="67">
        <f t="shared" si="9"/>
        <v>14</v>
      </c>
      <c r="C35" s="69">
        <f t="shared" si="1"/>
        <v>2.8000000000000003</v>
      </c>
      <c r="D35" s="69">
        <f t="shared" si="2"/>
        <v>1.96</v>
      </c>
      <c r="E35" s="69">
        <f t="shared" si="3"/>
        <v>1.4000000000000001</v>
      </c>
      <c r="F35" s="69">
        <f t="shared" si="8"/>
        <v>0.93333333333333346</v>
      </c>
      <c r="G35" s="69">
        <f t="shared" si="8"/>
        <v>0.70000000000000007</v>
      </c>
      <c r="H35" s="69">
        <f t="shared" si="8"/>
        <v>0.56000000000000005</v>
      </c>
      <c r="I35" s="69">
        <f t="shared" si="8"/>
        <v>0.46666666666666673</v>
      </c>
      <c r="J35" s="69">
        <f t="shared" si="8"/>
        <v>0.4</v>
      </c>
      <c r="K35" s="69">
        <f t="shared" si="8"/>
        <v>0.35000000000000003</v>
      </c>
      <c r="L35" s="69">
        <f t="shared" si="8"/>
        <v>0.31111111111111112</v>
      </c>
      <c r="M35" s="69">
        <f t="shared" si="8"/>
        <v>0.28000000000000003</v>
      </c>
      <c r="N35" s="69">
        <f t="shared" si="8"/>
        <v>0.25454545454545457</v>
      </c>
      <c r="O35" s="69">
        <f t="shared" si="8"/>
        <v>0.23333333333333336</v>
      </c>
      <c r="P35" s="69">
        <f t="shared" si="8"/>
        <v>0.2153846153846154</v>
      </c>
      <c r="Q35" s="69" t="str">
        <f t="shared" si="8"/>
        <v/>
      </c>
      <c r="R35" s="71">
        <f t="shared" si="7"/>
        <v>21.728749028749025</v>
      </c>
    </row>
    <row r="36" spans="1:18" x14ac:dyDescent="0.25">
      <c r="A36" s="65">
        <v>29</v>
      </c>
      <c r="B36" s="67">
        <f t="shared" si="9"/>
        <v>14.5</v>
      </c>
      <c r="C36" s="69">
        <f t="shared" si="1"/>
        <v>3</v>
      </c>
      <c r="D36" s="69">
        <f t="shared" si="2"/>
        <v>2.0999999999999996</v>
      </c>
      <c r="E36" s="69">
        <f t="shared" si="3"/>
        <v>1.5</v>
      </c>
      <c r="F36" s="69">
        <f t="shared" si="8"/>
        <v>1</v>
      </c>
      <c r="G36" s="69">
        <f t="shared" si="8"/>
        <v>0.75</v>
      </c>
      <c r="H36" s="69">
        <f t="shared" si="8"/>
        <v>0.6</v>
      </c>
      <c r="I36" s="69">
        <f t="shared" si="8"/>
        <v>0.5</v>
      </c>
      <c r="J36" s="69">
        <f t="shared" si="8"/>
        <v>0.42857142857142855</v>
      </c>
      <c r="K36" s="69">
        <f t="shared" si="8"/>
        <v>0.375</v>
      </c>
      <c r="L36" s="69">
        <f t="shared" si="8"/>
        <v>0.33333333333333331</v>
      </c>
      <c r="M36" s="69">
        <f t="shared" si="8"/>
        <v>0.3</v>
      </c>
      <c r="N36" s="69">
        <f t="shared" si="8"/>
        <v>0.27272727272727271</v>
      </c>
      <c r="O36" s="69">
        <f t="shared" si="8"/>
        <v>0.25</v>
      </c>
      <c r="P36" s="69">
        <f t="shared" si="8"/>
        <v>0.23076923076923078</v>
      </c>
      <c r="Q36" s="69" t="str">
        <f t="shared" si="8"/>
        <v/>
      </c>
      <c r="R36" s="71">
        <f t="shared" si="7"/>
        <v>23.280802530802532</v>
      </c>
    </row>
    <row r="37" spans="1:18" x14ac:dyDescent="0.25">
      <c r="A37" s="65">
        <v>30</v>
      </c>
      <c r="B37" s="67">
        <f t="shared" si="9"/>
        <v>15</v>
      </c>
      <c r="C37" s="69">
        <f t="shared" si="1"/>
        <v>3</v>
      </c>
      <c r="D37" s="69">
        <f t="shared" si="2"/>
        <v>2.0999999999999996</v>
      </c>
      <c r="E37" s="69">
        <f t="shared" si="3"/>
        <v>1.5</v>
      </c>
      <c r="F37" s="69">
        <f t="shared" si="8"/>
        <v>1</v>
      </c>
      <c r="G37" s="69">
        <f t="shared" si="8"/>
        <v>0.75</v>
      </c>
      <c r="H37" s="69">
        <f t="shared" si="8"/>
        <v>0.6</v>
      </c>
      <c r="I37" s="69">
        <f t="shared" si="8"/>
        <v>0.5</v>
      </c>
      <c r="J37" s="69">
        <f t="shared" si="8"/>
        <v>0.42857142857142855</v>
      </c>
      <c r="K37" s="69">
        <f t="shared" si="8"/>
        <v>0.375</v>
      </c>
      <c r="L37" s="69">
        <f t="shared" si="8"/>
        <v>0.33333333333333331</v>
      </c>
      <c r="M37" s="69">
        <f t="shared" si="8"/>
        <v>0.3</v>
      </c>
      <c r="N37" s="69">
        <f t="shared" si="8"/>
        <v>0.27272727272727271</v>
      </c>
      <c r="O37" s="69">
        <f t="shared" si="8"/>
        <v>0.25</v>
      </c>
      <c r="P37" s="69">
        <f t="shared" si="8"/>
        <v>0.23076923076923078</v>
      </c>
      <c r="Q37" s="69">
        <f t="shared" si="8"/>
        <v>0.21428571428571427</v>
      </c>
      <c r="R37" s="71">
        <f t="shared" si="7"/>
        <v>23.709373959373959</v>
      </c>
    </row>
    <row r="38" spans="1:18" x14ac:dyDescent="0.25">
      <c r="A38" s="72"/>
      <c r="B38" s="73"/>
      <c r="C38" s="74"/>
      <c r="D38" s="74"/>
      <c r="E38" s="74"/>
      <c r="F38" s="74"/>
      <c r="G38" s="74"/>
      <c r="H38" s="74"/>
      <c r="I38" s="74"/>
      <c r="J38" s="74"/>
      <c r="K38" s="74"/>
      <c r="L38" s="74"/>
      <c r="M38" s="74"/>
      <c r="N38" s="74"/>
      <c r="O38" s="74"/>
      <c r="P38" s="74"/>
    </row>
    <row r="39" spans="1:18" x14ac:dyDescent="0.25">
      <c r="A39" s="72"/>
      <c r="B39" s="73"/>
      <c r="C39" s="74"/>
      <c r="D39" s="74"/>
      <c r="E39" s="74"/>
      <c r="F39" s="74"/>
      <c r="G39" s="74"/>
      <c r="H39" s="74"/>
      <c r="I39" s="74"/>
      <c r="J39" s="74"/>
      <c r="K39" s="74"/>
      <c r="L39" s="74"/>
      <c r="M39" s="74"/>
      <c r="N39" s="74"/>
      <c r="O39" s="74"/>
      <c r="P39" s="74"/>
    </row>
    <row r="40" spans="1:18" x14ac:dyDescent="0.25">
      <c r="A40" s="72"/>
      <c r="B40" s="73"/>
      <c r="C40" s="74"/>
      <c r="D40" s="74"/>
      <c r="E40" s="74"/>
      <c r="F40" s="74"/>
      <c r="G40" s="74"/>
      <c r="H40" s="74"/>
      <c r="I40" s="74"/>
      <c r="J40" s="74"/>
      <c r="K40" s="74"/>
      <c r="L40" s="74"/>
      <c r="M40" s="74"/>
      <c r="N40" s="74"/>
      <c r="O40" s="74"/>
      <c r="P40" s="74"/>
    </row>
    <row r="41" spans="1:18" x14ac:dyDescent="0.25">
      <c r="A41" s="72"/>
      <c r="B41" s="73"/>
      <c r="C41" s="74"/>
      <c r="D41" s="74"/>
      <c r="E41" s="74"/>
      <c r="F41" s="74"/>
      <c r="G41" s="74"/>
      <c r="H41" s="74"/>
      <c r="I41" s="74"/>
      <c r="J41" s="74"/>
      <c r="K41" s="74"/>
      <c r="L41" s="74"/>
      <c r="M41" s="74"/>
      <c r="N41" s="74"/>
      <c r="O41" s="74"/>
      <c r="P41" s="74"/>
    </row>
    <row r="42" spans="1:18" x14ac:dyDescent="0.25">
      <c r="A42" s="72"/>
      <c r="B42" s="73"/>
      <c r="C42" s="74"/>
      <c r="D42" s="74"/>
      <c r="E42" s="74"/>
      <c r="F42" s="74"/>
      <c r="G42" s="74"/>
      <c r="H42" s="74"/>
      <c r="I42" s="74"/>
      <c r="J42" s="74"/>
      <c r="K42" s="74"/>
      <c r="L42" s="74"/>
      <c r="M42" s="74"/>
      <c r="N42" s="74"/>
      <c r="O42" s="74"/>
      <c r="P42" s="74"/>
    </row>
    <row r="43" spans="1:18" x14ac:dyDescent="0.25">
      <c r="A43" s="72"/>
      <c r="B43" s="73"/>
      <c r="C43" s="74"/>
      <c r="D43" s="74"/>
      <c r="E43" s="74"/>
      <c r="F43" s="74"/>
      <c r="G43" s="74"/>
      <c r="H43" s="74"/>
      <c r="I43" s="74"/>
      <c r="J43" s="74"/>
      <c r="K43" s="74"/>
      <c r="L43" s="74"/>
      <c r="M43" s="74"/>
      <c r="N43" s="74"/>
      <c r="O43" s="74"/>
      <c r="P43" s="74"/>
    </row>
    <row r="44" spans="1:18" x14ac:dyDescent="0.25">
      <c r="A44" s="72"/>
      <c r="B44" s="73"/>
      <c r="C44" s="74"/>
      <c r="D44" s="74"/>
      <c r="E44" s="74"/>
      <c r="F44" s="74"/>
      <c r="G44" s="74"/>
      <c r="H44" s="74"/>
      <c r="I44" s="74"/>
      <c r="J44" s="74"/>
      <c r="K44" s="74"/>
      <c r="L44" s="74"/>
      <c r="M44" s="74"/>
      <c r="N44" s="74"/>
      <c r="O44" s="74"/>
      <c r="P44" s="74"/>
    </row>
    <row r="45" spans="1:18" x14ac:dyDescent="0.25">
      <c r="A45" s="72"/>
      <c r="B45" s="73"/>
      <c r="C45" s="74"/>
      <c r="D45" s="74"/>
      <c r="E45" s="74"/>
      <c r="F45" s="74"/>
      <c r="G45" s="74"/>
      <c r="H45" s="74"/>
      <c r="I45" s="74"/>
      <c r="J45" s="74"/>
      <c r="K45" s="74"/>
      <c r="L45" s="74"/>
      <c r="M45" s="74"/>
      <c r="N45" s="74"/>
      <c r="O45" s="74"/>
      <c r="P45" s="74"/>
    </row>
    <row r="46" spans="1:18" x14ac:dyDescent="0.25">
      <c r="A46" s="72"/>
      <c r="B46" s="73"/>
      <c r="C46" s="74"/>
      <c r="D46" s="66"/>
      <c r="E46" s="74"/>
      <c r="F46" s="74"/>
      <c r="G46" s="74"/>
      <c r="H46" s="74"/>
      <c r="I46" s="74"/>
      <c r="J46" s="74"/>
      <c r="K46" s="74"/>
      <c r="L46" s="74"/>
      <c r="M46" s="74"/>
      <c r="N46" s="74"/>
      <c r="O46" s="74"/>
      <c r="P46" s="74"/>
    </row>
    <row r="48" spans="1:18" x14ac:dyDescent="0.25">
      <c r="B48" s="54"/>
      <c r="C48" s="208" t="s">
        <v>62</v>
      </c>
      <c r="D48" s="209"/>
      <c r="E48" s="209"/>
      <c r="F48" s="209"/>
      <c r="G48" s="209"/>
      <c r="H48" s="209"/>
      <c r="I48" s="209"/>
      <c r="J48" s="209"/>
      <c r="K48" s="209"/>
      <c r="L48" s="209"/>
      <c r="M48" s="209"/>
      <c r="N48" s="209"/>
      <c r="O48" s="209"/>
      <c r="P48" s="209"/>
      <c r="Q48" s="210"/>
      <c r="R48" s="55"/>
    </row>
    <row r="49" spans="1:20" x14ac:dyDescent="0.25">
      <c r="C49" s="205" t="s">
        <v>57</v>
      </c>
      <c r="D49" s="206"/>
      <c r="E49" s="206"/>
      <c r="F49" s="206"/>
      <c r="G49" s="206"/>
      <c r="H49" s="206"/>
      <c r="I49" s="206"/>
      <c r="J49" s="206"/>
      <c r="K49" s="206"/>
      <c r="L49" s="206"/>
      <c r="M49" s="206"/>
      <c r="N49" s="206"/>
      <c r="O49" s="206"/>
      <c r="P49" s="206"/>
      <c r="Q49" s="207"/>
    </row>
    <row r="50" spans="1:20" x14ac:dyDescent="0.25">
      <c r="A50" s="65" t="s">
        <v>46</v>
      </c>
      <c r="B50" s="65" t="s">
        <v>37</v>
      </c>
      <c r="C50" s="65">
        <v>1</v>
      </c>
      <c r="D50" s="65">
        <v>2</v>
      </c>
      <c r="E50" s="65">
        <v>3</v>
      </c>
      <c r="F50" s="65">
        <v>4</v>
      </c>
      <c r="G50" s="65">
        <v>5</v>
      </c>
      <c r="H50" s="65">
        <v>6</v>
      </c>
      <c r="I50" s="65">
        <v>7</v>
      </c>
      <c r="J50" s="65">
        <v>8</v>
      </c>
      <c r="K50" s="65">
        <v>9</v>
      </c>
      <c r="L50" s="65">
        <v>10</v>
      </c>
      <c r="M50" s="65">
        <v>11</v>
      </c>
      <c r="N50" s="65">
        <v>12</v>
      </c>
      <c r="O50" s="65">
        <v>13</v>
      </c>
      <c r="P50" s="65">
        <v>14</v>
      </c>
      <c r="Q50" s="65">
        <v>15</v>
      </c>
      <c r="R50" s="70" t="s">
        <v>42</v>
      </c>
      <c r="T50" t="s">
        <v>58</v>
      </c>
    </row>
    <row r="51" spans="1:20" x14ac:dyDescent="0.25">
      <c r="A51" s="65">
        <v>4</v>
      </c>
      <c r="B51" s="68">
        <v>2</v>
      </c>
      <c r="C51" s="69">
        <f>0.1*CEILING(B51,1)</f>
        <v>0.2</v>
      </c>
      <c r="D51" s="69"/>
      <c r="E51" s="69" t="str">
        <f>IF(E$50&gt;$B51/2,"",$C51/(E$50-1))</f>
        <v/>
      </c>
      <c r="F51" s="69" t="str">
        <f t="shared" ref="F51:Q66" si="10">IF(F$50&gt;$B51/2,"",$C51/(F$50-1))</f>
        <v/>
      </c>
      <c r="G51" s="69" t="str">
        <f t="shared" si="10"/>
        <v/>
      </c>
      <c r="H51" s="69" t="str">
        <f t="shared" si="10"/>
        <v/>
      </c>
      <c r="I51" s="69" t="str">
        <f t="shared" si="10"/>
        <v/>
      </c>
      <c r="J51" s="69" t="str">
        <f t="shared" si="10"/>
        <v/>
      </c>
      <c r="K51" s="69" t="str">
        <f t="shared" si="10"/>
        <v/>
      </c>
      <c r="L51" s="69" t="str">
        <f t="shared" si="10"/>
        <v/>
      </c>
      <c r="M51" s="69" t="str">
        <f t="shared" si="10"/>
        <v/>
      </c>
      <c r="N51" s="69" t="str">
        <f t="shared" si="10"/>
        <v/>
      </c>
      <c r="O51" s="69" t="str">
        <f t="shared" si="10"/>
        <v/>
      </c>
      <c r="P51" s="69" t="str">
        <f t="shared" si="10"/>
        <v/>
      </c>
      <c r="Q51" s="69" t="str">
        <f t="shared" si="10"/>
        <v/>
      </c>
      <c r="R51" s="71">
        <f>IF(MOD(A51,4)=3,SUM(C51:Q52)*2,SUM(C51:Q51)*4)</f>
        <v>0.8</v>
      </c>
      <c r="T51">
        <f>MOD(A51,4)</f>
        <v>0</v>
      </c>
    </row>
    <row r="52" spans="1:20" x14ac:dyDescent="0.25">
      <c r="A52" s="65">
        <v>5</v>
      </c>
      <c r="B52" s="68">
        <f>B51+0.5</f>
        <v>2.5</v>
      </c>
      <c r="C52" s="69">
        <f t="shared" ref="C52:C77" si="11">0.1*CEILING(B52,1)</f>
        <v>0.30000000000000004</v>
      </c>
      <c r="D52" s="69"/>
      <c r="E52" s="69" t="str">
        <f t="shared" ref="E52:Q77" si="12">IF(E$50&gt;$B52/2,"",$C52/(E$50-1))</f>
        <v/>
      </c>
      <c r="F52" s="69" t="str">
        <f t="shared" si="10"/>
        <v/>
      </c>
      <c r="G52" s="69" t="str">
        <f t="shared" si="10"/>
        <v/>
      </c>
      <c r="H52" s="69" t="str">
        <f t="shared" si="10"/>
        <v/>
      </c>
      <c r="I52" s="69" t="str">
        <f t="shared" si="10"/>
        <v/>
      </c>
      <c r="J52" s="69" t="str">
        <f t="shared" si="10"/>
        <v/>
      </c>
      <c r="K52" s="69" t="str">
        <f t="shared" si="10"/>
        <v/>
      </c>
      <c r="L52" s="69" t="str">
        <f t="shared" si="10"/>
        <v/>
      </c>
      <c r="M52" s="69" t="str">
        <f t="shared" si="10"/>
        <v/>
      </c>
      <c r="N52" s="69" t="str">
        <f t="shared" si="10"/>
        <v/>
      </c>
      <c r="O52" s="69" t="str">
        <f t="shared" si="10"/>
        <v/>
      </c>
      <c r="P52" s="69" t="str">
        <f t="shared" si="10"/>
        <v/>
      </c>
      <c r="Q52" s="69" t="str">
        <f t="shared" si="10"/>
        <v/>
      </c>
      <c r="R52" s="71">
        <f t="shared" ref="R52:R77" si="13">IF(MOD(A52,4)=3,SUM(C52:Q53)*2,SUM(C52:Q52)*4)</f>
        <v>1.2000000000000002</v>
      </c>
      <c r="T52">
        <f t="shared" ref="T52:T77" si="14">MOD(A52,4)</f>
        <v>1</v>
      </c>
    </row>
    <row r="53" spans="1:20" x14ac:dyDescent="0.25">
      <c r="A53" s="65">
        <v>6</v>
      </c>
      <c r="B53" s="68">
        <f t="shared" ref="B53:B77" si="15">B52+0.5</f>
        <v>3</v>
      </c>
      <c r="C53" s="69">
        <f t="shared" si="11"/>
        <v>0.30000000000000004</v>
      </c>
      <c r="D53" s="69"/>
      <c r="E53" s="69" t="str">
        <f t="shared" si="12"/>
        <v/>
      </c>
      <c r="F53" s="69" t="str">
        <f t="shared" si="10"/>
        <v/>
      </c>
      <c r="G53" s="69" t="str">
        <f t="shared" si="10"/>
        <v/>
      </c>
      <c r="H53" s="69" t="str">
        <f t="shared" si="10"/>
        <v/>
      </c>
      <c r="I53" s="69" t="str">
        <f t="shared" si="10"/>
        <v/>
      </c>
      <c r="J53" s="69" t="str">
        <f t="shared" si="10"/>
        <v/>
      </c>
      <c r="K53" s="69" t="str">
        <f t="shared" si="10"/>
        <v/>
      </c>
      <c r="L53" s="69" t="str">
        <f t="shared" si="10"/>
        <v/>
      </c>
      <c r="M53" s="69" t="str">
        <f t="shared" si="10"/>
        <v/>
      </c>
      <c r="N53" s="69" t="str">
        <f t="shared" si="10"/>
        <v/>
      </c>
      <c r="O53" s="69" t="str">
        <f t="shared" si="10"/>
        <v/>
      </c>
      <c r="P53" s="69" t="str">
        <f t="shared" si="10"/>
        <v/>
      </c>
      <c r="Q53" s="69" t="str">
        <f t="shared" si="10"/>
        <v/>
      </c>
      <c r="R53" s="71">
        <f t="shared" si="13"/>
        <v>1.2000000000000002</v>
      </c>
      <c r="T53">
        <f t="shared" si="14"/>
        <v>2</v>
      </c>
    </row>
    <row r="54" spans="1:20" x14ac:dyDescent="0.25">
      <c r="A54" s="65">
        <v>7</v>
      </c>
      <c r="B54" s="68">
        <f t="shared" si="15"/>
        <v>3.5</v>
      </c>
      <c r="C54" s="69">
        <f t="shared" si="11"/>
        <v>0.4</v>
      </c>
      <c r="D54" s="69"/>
      <c r="E54" s="69" t="str">
        <f t="shared" si="12"/>
        <v/>
      </c>
      <c r="F54" s="69" t="str">
        <f t="shared" si="10"/>
        <v/>
      </c>
      <c r="G54" s="69" t="str">
        <f t="shared" si="10"/>
        <v/>
      </c>
      <c r="H54" s="69" t="str">
        <f t="shared" si="10"/>
        <v/>
      </c>
      <c r="I54" s="69" t="str">
        <f t="shared" si="10"/>
        <v/>
      </c>
      <c r="J54" s="69" t="str">
        <f t="shared" si="10"/>
        <v/>
      </c>
      <c r="K54" s="69" t="str">
        <f t="shared" si="10"/>
        <v/>
      </c>
      <c r="L54" s="69" t="str">
        <f t="shared" si="10"/>
        <v/>
      </c>
      <c r="M54" s="69" t="str">
        <f t="shared" si="10"/>
        <v/>
      </c>
      <c r="N54" s="69" t="str">
        <f t="shared" si="10"/>
        <v/>
      </c>
      <c r="O54" s="69" t="str">
        <f t="shared" si="10"/>
        <v/>
      </c>
      <c r="P54" s="69" t="str">
        <f t="shared" si="10"/>
        <v/>
      </c>
      <c r="Q54" s="69" t="str">
        <f t="shared" si="10"/>
        <v/>
      </c>
      <c r="R54" s="71">
        <f t="shared" si="13"/>
        <v>2.16</v>
      </c>
      <c r="T54">
        <f t="shared" si="14"/>
        <v>3</v>
      </c>
    </row>
    <row r="55" spans="1:20" x14ac:dyDescent="0.25">
      <c r="A55" s="65">
        <v>8</v>
      </c>
      <c r="B55" s="68">
        <f t="shared" si="15"/>
        <v>4</v>
      </c>
      <c r="C55" s="69">
        <f t="shared" si="11"/>
        <v>0.4</v>
      </c>
      <c r="D55" s="69">
        <f t="shared" ref="D55:D77" si="16">$C55*0.7</f>
        <v>0.27999999999999997</v>
      </c>
      <c r="E55" s="69" t="str">
        <f t="shared" si="12"/>
        <v/>
      </c>
      <c r="F55" s="69" t="str">
        <f t="shared" si="10"/>
        <v/>
      </c>
      <c r="G55" s="69" t="str">
        <f t="shared" si="10"/>
        <v/>
      </c>
      <c r="H55" s="69" t="str">
        <f t="shared" si="10"/>
        <v/>
      </c>
      <c r="I55" s="69" t="str">
        <f t="shared" si="10"/>
        <v/>
      </c>
      <c r="J55" s="69" t="str">
        <f t="shared" si="10"/>
        <v/>
      </c>
      <c r="K55" s="69" t="str">
        <f t="shared" si="10"/>
        <v/>
      </c>
      <c r="L55" s="69" t="str">
        <f t="shared" si="10"/>
        <v/>
      </c>
      <c r="M55" s="69" t="str">
        <f t="shared" si="10"/>
        <v/>
      </c>
      <c r="N55" s="69" t="str">
        <f t="shared" si="10"/>
        <v/>
      </c>
      <c r="O55" s="69" t="str">
        <f t="shared" si="10"/>
        <v/>
      </c>
      <c r="P55" s="69" t="str">
        <f t="shared" si="10"/>
        <v/>
      </c>
      <c r="Q55" s="69" t="str">
        <f t="shared" si="10"/>
        <v/>
      </c>
      <c r="R55" s="71">
        <f t="shared" si="13"/>
        <v>2.7199999999999998</v>
      </c>
      <c r="T55">
        <f t="shared" si="14"/>
        <v>0</v>
      </c>
    </row>
    <row r="56" spans="1:20" x14ac:dyDescent="0.25">
      <c r="A56" s="65">
        <v>9</v>
      </c>
      <c r="B56" s="68">
        <f t="shared" si="15"/>
        <v>4.5</v>
      </c>
      <c r="C56" s="69">
        <f t="shared" si="11"/>
        <v>0.5</v>
      </c>
      <c r="D56" s="69">
        <f t="shared" si="16"/>
        <v>0.35</v>
      </c>
      <c r="E56" s="69" t="str">
        <f t="shared" si="12"/>
        <v/>
      </c>
      <c r="F56" s="69" t="str">
        <f t="shared" si="10"/>
        <v/>
      </c>
      <c r="G56" s="69" t="str">
        <f t="shared" si="10"/>
        <v/>
      </c>
      <c r="H56" s="69" t="str">
        <f t="shared" si="10"/>
        <v/>
      </c>
      <c r="I56" s="69" t="str">
        <f t="shared" si="10"/>
        <v/>
      </c>
      <c r="J56" s="69" t="str">
        <f t="shared" si="10"/>
        <v/>
      </c>
      <c r="K56" s="69" t="str">
        <f t="shared" si="10"/>
        <v/>
      </c>
      <c r="L56" s="69" t="str">
        <f t="shared" si="10"/>
        <v/>
      </c>
      <c r="M56" s="69" t="str">
        <f t="shared" si="10"/>
        <v/>
      </c>
      <c r="N56" s="69" t="str">
        <f t="shared" si="10"/>
        <v/>
      </c>
      <c r="O56" s="69" t="str">
        <f t="shared" si="10"/>
        <v/>
      </c>
      <c r="P56" s="69" t="str">
        <f t="shared" si="10"/>
        <v/>
      </c>
      <c r="Q56" s="69" t="str">
        <f t="shared" si="10"/>
        <v/>
      </c>
      <c r="R56" s="71">
        <f t="shared" si="13"/>
        <v>3.4</v>
      </c>
      <c r="T56">
        <f t="shared" si="14"/>
        <v>1</v>
      </c>
    </row>
    <row r="57" spans="1:20" x14ac:dyDescent="0.25">
      <c r="A57" s="65">
        <v>10</v>
      </c>
      <c r="B57" s="68">
        <f t="shared" si="15"/>
        <v>5</v>
      </c>
      <c r="C57" s="69">
        <f t="shared" si="11"/>
        <v>0.5</v>
      </c>
      <c r="D57" s="69">
        <f t="shared" si="16"/>
        <v>0.35</v>
      </c>
      <c r="E57" s="69" t="str">
        <f t="shared" si="12"/>
        <v/>
      </c>
      <c r="F57" s="69" t="str">
        <f t="shared" si="10"/>
        <v/>
      </c>
      <c r="G57" s="69" t="str">
        <f t="shared" si="10"/>
        <v/>
      </c>
      <c r="H57" s="69" t="str">
        <f t="shared" si="10"/>
        <v/>
      </c>
      <c r="I57" s="69" t="str">
        <f t="shared" si="10"/>
        <v/>
      </c>
      <c r="J57" s="69" t="str">
        <f t="shared" si="10"/>
        <v/>
      </c>
      <c r="K57" s="69" t="str">
        <f t="shared" si="10"/>
        <v/>
      </c>
      <c r="L57" s="69" t="str">
        <f t="shared" si="10"/>
        <v/>
      </c>
      <c r="M57" s="69" t="str">
        <f t="shared" si="10"/>
        <v/>
      </c>
      <c r="N57" s="69" t="str">
        <f t="shared" si="10"/>
        <v/>
      </c>
      <c r="O57" s="69" t="str">
        <f t="shared" si="10"/>
        <v/>
      </c>
      <c r="P57" s="69" t="str">
        <f t="shared" si="10"/>
        <v/>
      </c>
      <c r="Q57" s="69" t="str">
        <f t="shared" si="10"/>
        <v/>
      </c>
      <c r="R57" s="71">
        <f t="shared" si="13"/>
        <v>3.4</v>
      </c>
      <c r="T57">
        <f t="shared" si="14"/>
        <v>2</v>
      </c>
    </row>
    <row r="58" spans="1:20" x14ac:dyDescent="0.25">
      <c r="A58" s="65">
        <v>11</v>
      </c>
      <c r="B58" s="68">
        <f t="shared" si="15"/>
        <v>5.5</v>
      </c>
      <c r="C58" s="69">
        <f t="shared" si="11"/>
        <v>0.60000000000000009</v>
      </c>
      <c r="D58" s="69">
        <f t="shared" si="16"/>
        <v>0.42000000000000004</v>
      </c>
      <c r="E58" s="69" t="str">
        <f t="shared" si="12"/>
        <v/>
      </c>
      <c r="F58" s="69" t="str">
        <f t="shared" si="10"/>
        <v/>
      </c>
      <c r="G58" s="69" t="str">
        <f t="shared" si="10"/>
        <v/>
      </c>
      <c r="H58" s="69" t="str">
        <f t="shared" si="10"/>
        <v/>
      </c>
      <c r="I58" s="69" t="str">
        <f t="shared" si="10"/>
        <v/>
      </c>
      <c r="J58" s="69" t="str">
        <f t="shared" si="10"/>
        <v/>
      </c>
      <c r="K58" s="69" t="str">
        <f t="shared" si="10"/>
        <v/>
      </c>
      <c r="L58" s="69" t="str">
        <f t="shared" si="10"/>
        <v/>
      </c>
      <c r="M58" s="69" t="str">
        <f t="shared" si="10"/>
        <v/>
      </c>
      <c r="N58" s="69" t="str">
        <f t="shared" si="10"/>
        <v/>
      </c>
      <c r="O58" s="69" t="str">
        <f t="shared" si="10"/>
        <v/>
      </c>
      <c r="P58" s="69" t="str">
        <f t="shared" si="10"/>
        <v/>
      </c>
      <c r="Q58" s="69" t="str">
        <f t="shared" si="10"/>
        <v/>
      </c>
      <c r="R58" s="71">
        <f t="shared" si="13"/>
        <v>4.68</v>
      </c>
      <c r="T58">
        <f t="shared" si="14"/>
        <v>3</v>
      </c>
    </row>
    <row r="59" spans="1:20" x14ac:dyDescent="0.25">
      <c r="A59" s="65">
        <v>12</v>
      </c>
      <c r="B59" s="68">
        <f t="shared" si="15"/>
        <v>6</v>
      </c>
      <c r="C59" s="69">
        <f t="shared" si="11"/>
        <v>0.60000000000000009</v>
      </c>
      <c r="D59" s="69">
        <f t="shared" si="16"/>
        <v>0.42000000000000004</v>
      </c>
      <c r="E59" s="69">
        <f t="shared" si="12"/>
        <v>0.30000000000000004</v>
      </c>
      <c r="F59" s="69" t="str">
        <f t="shared" si="10"/>
        <v/>
      </c>
      <c r="G59" s="69" t="str">
        <f t="shared" si="10"/>
        <v/>
      </c>
      <c r="H59" s="69" t="str">
        <f t="shared" si="10"/>
        <v/>
      </c>
      <c r="I59" s="69" t="str">
        <f t="shared" si="10"/>
        <v/>
      </c>
      <c r="J59" s="69" t="str">
        <f t="shared" si="10"/>
        <v/>
      </c>
      <c r="K59" s="69" t="str">
        <f t="shared" si="10"/>
        <v/>
      </c>
      <c r="L59" s="69" t="str">
        <f t="shared" si="10"/>
        <v/>
      </c>
      <c r="M59" s="69" t="str">
        <f t="shared" si="10"/>
        <v/>
      </c>
      <c r="N59" s="69" t="str">
        <f t="shared" si="10"/>
        <v/>
      </c>
      <c r="O59" s="69" t="str">
        <f t="shared" si="10"/>
        <v/>
      </c>
      <c r="P59" s="69" t="str">
        <f t="shared" si="10"/>
        <v/>
      </c>
      <c r="Q59" s="69" t="str">
        <f t="shared" si="10"/>
        <v/>
      </c>
      <c r="R59" s="71">
        <f t="shared" si="13"/>
        <v>5.28</v>
      </c>
      <c r="T59">
        <f t="shared" si="14"/>
        <v>0</v>
      </c>
    </row>
    <row r="60" spans="1:20" x14ac:dyDescent="0.25">
      <c r="A60" s="65">
        <v>13</v>
      </c>
      <c r="B60" s="68">
        <f t="shared" si="15"/>
        <v>6.5</v>
      </c>
      <c r="C60" s="69">
        <f t="shared" si="11"/>
        <v>0.70000000000000007</v>
      </c>
      <c r="D60" s="69">
        <f t="shared" si="16"/>
        <v>0.49</v>
      </c>
      <c r="E60" s="69">
        <f t="shared" si="12"/>
        <v>0.35000000000000003</v>
      </c>
      <c r="F60" s="69" t="str">
        <f t="shared" si="10"/>
        <v/>
      </c>
      <c r="G60" s="69" t="str">
        <f t="shared" si="10"/>
        <v/>
      </c>
      <c r="H60" s="69" t="str">
        <f t="shared" si="10"/>
        <v/>
      </c>
      <c r="I60" s="69" t="str">
        <f t="shared" si="10"/>
        <v/>
      </c>
      <c r="J60" s="69" t="str">
        <f t="shared" si="10"/>
        <v/>
      </c>
      <c r="K60" s="69" t="str">
        <f t="shared" si="10"/>
        <v/>
      </c>
      <c r="L60" s="69" t="str">
        <f t="shared" si="10"/>
        <v/>
      </c>
      <c r="M60" s="69" t="str">
        <f t="shared" si="10"/>
        <v/>
      </c>
      <c r="N60" s="69" t="str">
        <f t="shared" si="10"/>
        <v/>
      </c>
      <c r="O60" s="69" t="str">
        <f t="shared" si="10"/>
        <v/>
      </c>
      <c r="P60" s="69" t="str">
        <f t="shared" si="10"/>
        <v/>
      </c>
      <c r="Q60" s="69" t="str">
        <f t="shared" si="10"/>
        <v/>
      </c>
      <c r="R60" s="71">
        <f t="shared" si="13"/>
        <v>6.16</v>
      </c>
      <c r="T60">
        <f t="shared" si="14"/>
        <v>1</v>
      </c>
    </row>
    <row r="61" spans="1:20" x14ac:dyDescent="0.25">
      <c r="A61" s="65">
        <v>14</v>
      </c>
      <c r="B61" s="68">
        <f t="shared" si="15"/>
        <v>7</v>
      </c>
      <c r="C61" s="69">
        <f t="shared" si="11"/>
        <v>0.70000000000000007</v>
      </c>
      <c r="D61" s="69">
        <f t="shared" si="16"/>
        <v>0.49</v>
      </c>
      <c r="E61" s="69">
        <f t="shared" si="12"/>
        <v>0.35000000000000003</v>
      </c>
      <c r="F61" s="69" t="str">
        <f t="shared" si="10"/>
        <v/>
      </c>
      <c r="G61" s="69" t="str">
        <f t="shared" si="10"/>
        <v/>
      </c>
      <c r="H61" s="69" t="str">
        <f t="shared" si="10"/>
        <v/>
      </c>
      <c r="I61" s="69" t="str">
        <f t="shared" si="10"/>
        <v/>
      </c>
      <c r="J61" s="69" t="str">
        <f t="shared" si="10"/>
        <v/>
      </c>
      <c r="K61" s="69" t="str">
        <f t="shared" si="10"/>
        <v/>
      </c>
      <c r="L61" s="69" t="str">
        <f t="shared" si="10"/>
        <v/>
      </c>
      <c r="M61" s="69" t="str">
        <f t="shared" si="10"/>
        <v/>
      </c>
      <c r="N61" s="69" t="str">
        <f t="shared" si="10"/>
        <v/>
      </c>
      <c r="O61" s="69" t="str">
        <f t="shared" si="10"/>
        <v/>
      </c>
      <c r="P61" s="69" t="str">
        <f t="shared" si="10"/>
        <v/>
      </c>
      <c r="Q61" s="69" t="str">
        <f t="shared" si="10"/>
        <v/>
      </c>
      <c r="R61" s="71">
        <f t="shared" si="13"/>
        <v>6.16</v>
      </c>
      <c r="T61">
        <f t="shared" si="14"/>
        <v>2</v>
      </c>
    </row>
    <row r="62" spans="1:20" x14ac:dyDescent="0.25">
      <c r="A62" s="65">
        <v>15</v>
      </c>
      <c r="B62" s="68">
        <f t="shared" si="15"/>
        <v>7.5</v>
      </c>
      <c r="C62" s="69">
        <f t="shared" si="11"/>
        <v>0.8</v>
      </c>
      <c r="D62" s="69">
        <f t="shared" si="16"/>
        <v>0.55999999999999994</v>
      </c>
      <c r="E62" s="69">
        <f t="shared" si="12"/>
        <v>0.4</v>
      </c>
      <c r="F62" s="69" t="str">
        <f t="shared" si="10"/>
        <v/>
      </c>
      <c r="G62" s="69" t="str">
        <f t="shared" si="10"/>
        <v/>
      </c>
      <c r="H62" s="69" t="str">
        <f t="shared" si="10"/>
        <v/>
      </c>
      <c r="I62" s="69" t="str">
        <f t="shared" si="10"/>
        <v/>
      </c>
      <c r="J62" s="69" t="str">
        <f t="shared" si="10"/>
        <v/>
      </c>
      <c r="K62" s="69" t="str">
        <f t="shared" si="10"/>
        <v/>
      </c>
      <c r="L62" s="69" t="str">
        <f t="shared" si="10"/>
        <v/>
      </c>
      <c r="M62" s="69" t="str">
        <f t="shared" si="10"/>
        <v/>
      </c>
      <c r="N62" s="69" t="str">
        <f t="shared" si="10"/>
        <v/>
      </c>
      <c r="O62" s="69" t="str">
        <f t="shared" si="10"/>
        <v/>
      </c>
      <c r="P62" s="69" t="str">
        <f t="shared" si="10"/>
        <v/>
      </c>
      <c r="Q62" s="69" t="str">
        <f t="shared" si="10"/>
        <v/>
      </c>
      <c r="R62" s="71">
        <f t="shared" si="13"/>
        <v>7.5733333333333324</v>
      </c>
      <c r="T62">
        <f t="shared" si="14"/>
        <v>3</v>
      </c>
    </row>
    <row r="63" spans="1:20" x14ac:dyDescent="0.25">
      <c r="A63" s="65">
        <v>16</v>
      </c>
      <c r="B63" s="68">
        <f t="shared" si="15"/>
        <v>8</v>
      </c>
      <c r="C63" s="69">
        <f t="shared" si="11"/>
        <v>0.8</v>
      </c>
      <c r="D63" s="69">
        <f t="shared" si="16"/>
        <v>0.55999999999999994</v>
      </c>
      <c r="E63" s="69">
        <f t="shared" si="12"/>
        <v>0.4</v>
      </c>
      <c r="F63" s="69">
        <f t="shared" si="10"/>
        <v>0.26666666666666666</v>
      </c>
      <c r="G63" s="69" t="str">
        <f t="shared" si="10"/>
        <v/>
      </c>
      <c r="H63" s="69" t="str">
        <f t="shared" si="10"/>
        <v/>
      </c>
      <c r="I63" s="69" t="str">
        <f t="shared" si="10"/>
        <v/>
      </c>
      <c r="J63" s="69" t="str">
        <f t="shared" si="10"/>
        <v/>
      </c>
      <c r="K63" s="69" t="str">
        <f t="shared" si="10"/>
        <v/>
      </c>
      <c r="L63" s="69" t="str">
        <f t="shared" si="10"/>
        <v/>
      </c>
      <c r="M63" s="69" t="str">
        <f t="shared" si="10"/>
        <v/>
      </c>
      <c r="N63" s="69" t="str">
        <f t="shared" si="10"/>
        <v/>
      </c>
      <c r="O63" s="69" t="str">
        <f t="shared" si="10"/>
        <v/>
      </c>
      <c r="P63" s="69" t="str">
        <f t="shared" si="10"/>
        <v/>
      </c>
      <c r="Q63" s="69" t="str">
        <f t="shared" si="10"/>
        <v/>
      </c>
      <c r="R63" s="71">
        <f t="shared" si="13"/>
        <v>8.1066666666666656</v>
      </c>
      <c r="T63">
        <f t="shared" si="14"/>
        <v>0</v>
      </c>
    </row>
    <row r="64" spans="1:20" x14ac:dyDescent="0.25">
      <c r="A64" s="65">
        <v>17</v>
      </c>
      <c r="B64" s="68">
        <f t="shared" si="15"/>
        <v>8.5</v>
      </c>
      <c r="C64" s="69">
        <f t="shared" si="11"/>
        <v>0.9</v>
      </c>
      <c r="D64" s="69">
        <f t="shared" si="16"/>
        <v>0.63</v>
      </c>
      <c r="E64" s="69">
        <f t="shared" si="12"/>
        <v>0.45</v>
      </c>
      <c r="F64" s="69">
        <f t="shared" si="10"/>
        <v>0.3</v>
      </c>
      <c r="G64" s="69" t="str">
        <f t="shared" si="10"/>
        <v/>
      </c>
      <c r="H64" s="69" t="str">
        <f t="shared" si="10"/>
        <v/>
      </c>
      <c r="I64" s="69" t="str">
        <f t="shared" si="10"/>
        <v/>
      </c>
      <c r="J64" s="69" t="str">
        <f t="shared" si="10"/>
        <v/>
      </c>
      <c r="K64" s="69" t="str">
        <f t="shared" si="10"/>
        <v/>
      </c>
      <c r="L64" s="69" t="str">
        <f t="shared" si="10"/>
        <v/>
      </c>
      <c r="M64" s="69" t="str">
        <f t="shared" si="10"/>
        <v/>
      </c>
      <c r="N64" s="69" t="str">
        <f t="shared" si="10"/>
        <v/>
      </c>
      <c r="O64" s="69" t="str">
        <f t="shared" si="10"/>
        <v/>
      </c>
      <c r="P64" s="69" t="str">
        <f t="shared" si="10"/>
        <v/>
      </c>
      <c r="Q64" s="69" t="str">
        <f t="shared" si="10"/>
        <v/>
      </c>
      <c r="R64" s="71">
        <f t="shared" si="13"/>
        <v>9.1199999999999992</v>
      </c>
      <c r="T64">
        <f t="shared" si="14"/>
        <v>1</v>
      </c>
    </row>
    <row r="65" spans="1:20" x14ac:dyDescent="0.25">
      <c r="A65" s="65">
        <v>18</v>
      </c>
      <c r="B65" s="68">
        <f t="shared" si="15"/>
        <v>9</v>
      </c>
      <c r="C65" s="69">
        <f t="shared" si="11"/>
        <v>0.9</v>
      </c>
      <c r="D65" s="69">
        <f t="shared" si="16"/>
        <v>0.63</v>
      </c>
      <c r="E65" s="69">
        <f t="shared" si="12"/>
        <v>0.45</v>
      </c>
      <c r="F65" s="69">
        <f t="shared" si="10"/>
        <v>0.3</v>
      </c>
      <c r="G65" s="69" t="str">
        <f t="shared" si="10"/>
        <v/>
      </c>
      <c r="H65" s="69" t="str">
        <f t="shared" si="10"/>
        <v/>
      </c>
      <c r="I65" s="69" t="str">
        <f t="shared" si="10"/>
        <v/>
      </c>
      <c r="J65" s="69" t="str">
        <f t="shared" si="10"/>
        <v/>
      </c>
      <c r="K65" s="69" t="str">
        <f t="shared" si="10"/>
        <v/>
      </c>
      <c r="L65" s="69" t="str">
        <f t="shared" si="10"/>
        <v/>
      </c>
      <c r="M65" s="69" t="str">
        <f t="shared" si="10"/>
        <v/>
      </c>
      <c r="N65" s="69" t="str">
        <f t="shared" si="10"/>
        <v/>
      </c>
      <c r="O65" s="69" t="str">
        <f t="shared" si="10"/>
        <v/>
      </c>
      <c r="P65" s="69" t="str">
        <f t="shared" si="10"/>
        <v/>
      </c>
      <c r="Q65" s="69" t="str">
        <f t="shared" si="10"/>
        <v/>
      </c>
      <c r="R65" s="71">
        <f t="shared" si="13"/>
        <v>9.1199999999999992</v>
      </c>
      <c r="T65">
        <f t="shared" si="14"/>
        <v>2</v>
      </c>
    </row>
    <row r="66" spans="1:20" x14ac:dyDescent="0.25">
      <c r="A66" s="65">
        <v>19</v>
      </c>
      <c r="B66" s="68">
        <f t="shared" si="15"/>
        <v>9.5</v>
      </c>
      <c r="C66" s="69">
        <f t="shared" si="11"/>
        <v>1</v>
      </c>
      <c r="D66" s="69">
        <f t="shared" si="16"/>
        <v>0.7</v>
      </c>
      <c r="E66" s="69">
        <f t="shared" si="12"/>
        <v>0.5</v>
      </c>
      <c r="F66" s="69">
        <f t="shared" si="10"/>
        <v>0.33333333333333331</v>
      </c>
      <c r="G66" s="69" t="str">
        <f t="shared" si="10"/>
        <v/>
      </c>
      <c r="H66" s="69" t="str">
        <f t="shared" si="10"/>
        <v/>
      </c>
      <c r="I66" s="69" t="str">
        <f t="shared" si="10"/>
        <v/>
      </c>
      <c r="J66" s="69" t="str">
        <f t="shared" si="10"/>
        <v/>
      </c>
      <c r="K66" s="69" t="str">
        <f t="shared" si="10"/>
        <v/>
      </c>
      <c r="L66" s="69" t="str">
        <f t="shared" si="10"/>
        <v/>
      </c>
      <c r="M66" s="69" t="str">
        <f t="shared" si="10"/>
        <v/>
      </c>
      <c r="N66" s="69" t="str">
        <f t="shared" si="10"/>
        <v/>
      </c>
      <c r="O66" s="69" t="str">
        <f t="shared" si="10"/>
        <v/>
      </c>
      <c r="P66" s="69" t="str">
        <f t="shared" si="10"/>
        <v/>
      </c>
      <c r="Q66" s="69" t="str">
        <f t="shared" si="10"/>
        <v/>
      </c>
      <c r="R66" s="71">
        <f t="shared" si="13"/>
        <v>10.633333333333333</v>
      </c>
      <c r="T66">
        <f t="shared" si="14"/>
        <v>3</v>
      </c>
    </row>
    <row r="67" spans="1:20" x14ac:dyDescent="0.25">
      <c r="A67" s="65">
        <v>20</v>
      </c>
      <c r="B67" s="67">
        <f t="shared" si="15"/>
        <v>10</v>
      </c>
      <c r="C67" s="69">
        <f t="shared" si="11"/>
        <v>1</v>
      </c>
      <c r="D67" s="69">
        <f t="shared" si="16"/>
        <v>0.7</v>
      </c>
      <c r="E67" s="69">
        <f t="shared" si="12"/>
        <v>0.5</v>
      </c>
      <c r="F67" s="69">
        <f t="shared" si="12"/>
        <v>0.33333333333333331</v>
      </c>
      <c r="G67" s="69">
        <f t="shared" si="12"/>
        <v>0.25</v>
      </c>
      <c r="H67" s="69" t="str">
        <f t="shared" si="12"/>
        <v/>
      </c>
      <c r="I67" s="69" t="str">
        <f t="shared" si="12"/>
        <v/>
      </c>
      <c r="J67" s="69" t="str">
        <f t="shared" si="12"/>
        <v/>
      </c>
      <c r="K67" s="69" t="str">
        <f t="shared" si="12"/>
        <v/>
      </c>
      <c r="L67" s="69" t="str">
        <f t="shared" si="12"/>
        <v/>
      </c>
      <c r="M67" s="69" t="str">
        <f t="shared" si="12"/>
        <v/>
      </c>
      <c r="N67" s="69" t="str">
        <f t="shared" si="12"/>
        <v/>
      </c>
      <c r="O67" s="69" t="str">
        <f t="shared" si="12"/>
        <v/>
      </c>
      <c r="P67" s="69" t="str">
        <f t="shared" si="12"/>
        <v/>
      </c>
      <c r="Q67" s="69" t="str">
        <f t="shared" si="12"/>
        <v/>
      </c>
      <c r="R67" s="71">
        <f t="shared" si="13"/>
        <v>11.133333333333335</v>
      </c>
      <c r="T67">
        <f t="shared" si="14"/>
        <v>0</v>
      </c>
    </row>
    <row r="68" spans="1:20" x14ac:dyDescent="0.25">
      <c r="A68" s="65">
        <v>21</v>
      </c>
      <c r="B68" s="67">
        <f t="shared" si="15"/>
        <v>10.5</v>
      </c>
      <c r="C68" s="69">
        <f t="shared" si="11"/>
        <v>1.1000000000000001</v>
      </c>
      <c r="D68" s="69">
        <f t="shared" si="16"/>
        <v>0.77</v>
      </c>
      <c r="E68" s="69">
        <f t="shared" si="12"/>
        <v>0.55000000000000004</v>
      </c>
      <c r="F68" s="69">
        <f t="shared" si="12"/>
        <v>0.3666666666666667</v>
      </c>
      <c r="G68" s="69">
        <f t="shared" si="12"/>
        <v>0.27500000000000002</v>
      </c>
      <c r="H68" s="69" t="str">
        <f t="shared" si="12"/>
        <v/>
      </c>
      <c r="I68" s="69" t="str">
        <f t="shared" si="12"/>
        <v/>
      </c>
      <c r="J68" s="69" t="str">
        <f t="shared" si="12"/>
        <v/>
      </c>
      <c r="K68" s="69" t="str">
        <f t="shared" si="12"/>
        <v/>
      </c>
      <c r="L68" s="69" t="str">
        <f t="shared" si="12"/>
        <v/>
      </c>
      <c r="M68" s="69" t="str">
        <f t="shared" si="12"/>
        <v/>
      </c>
      <c r="N68" s="69" t="str">
        <f t="shared" si="12"/>
        <v/>
      </c>
      <c r="O68" s="69" t="str">
        <f t="shared" si="12"/>
        <v/>
      </c>
      <c r="P68" s="69" t="str">
        <f t="shared" si="12"/>
        <v/>
      </c>
      <c r="Q68" s="69" t="str">
        <f t="shared" si="12"/>
        <v/>
      </c>
      <c r="R68" s="71">
        <f t="shared" si="13"/>
        <v>12.246666666666666</v>
      </c>
      <c r="T68">
        <f t="shared" si="14"/>
        <v>1</v>
      </c>
    </row>
    <row r="69" spans="1:20" x14ac:dyDescent="0.25">
      <c r="A69" s="65">
        <v>22</v>
      </c>
      <c r="B69" s="67">
        <f t="shared" si="15"/>
        <v>11</v>
      </c>
      <c r="C69" s="69">
        <f t="shared" si="11"/>
        <v>1.1000000000000001</v>
      </c>
      <c r="D69" s="69">
        <f t="shared" si="16"/>
        <v>0.77</v>
      </c>
      <c r="E69" s="69">
        <f t="shared" si="12"/>
        <v>0.55000000000000004</v>
      </c>
      <c r="F69" s="69">
        <f t="shared" si="12"/>
        <v>0.3666666666666667</v>
      </c>
      <c r="G69" s="69">
        <f t="shared" si="12"/>
        <v>0.27500000000000002</v>
      </c>
      <c r="H69" s="69" t="str">
        <f t="shared" si="12"/>
        <v/>
      </c>
      <c r="I69" s="69" t="str">
        <f t="shared" si="12"/>
        <v/>
      </c>
      <c r="J69" s="69" t="str">
        <f t="shared" si="12"/>
        <v/>
      </c>
      <c r="K69" s="69" t="str">
        <f t="shared" si="12"/>
        <v/>
      </c>
      <c r="L69" s="69" t="str">
        <f t="shared" si="12"/>
        <v/>
      </c>
      <c r="M69" s="69" t="str">
        <f t="shared" si="12"/>
        <v/>
      </c>
      <c r="N69" s="69" t="str">
        <f t="shared" si="12"/>
        <v/>
      </c>
      <c r="O69" s="69" t="str">
        <f t="shared" si="12"/>
        <v/>
      </c>
      <c r="P69" s="69" t="str">
        <f t="shared" si="12"/>
        <v/>
      </c>
      <c r="Q69" s="69" t="str">
        <f t="shared" si="12"/>
        <v/>
      </c>
      <c r="R69" s="71">
        <f t="shared" si="13"/>
        <v>12.246666666666666</v>
      </c>
      <c r="T69">
        <f t="shared" si="14"/>
        <v>2</v>
      </c>
    </row>
    <row r="70" spans="1:20" x14ac:dyDescent="0.25">
      <c r="A70" s="65">
        <v>23</v>
      </c>
      <c r="B70" s="67">
        <f t="shared" si="15"/>
        <v>11.5</v>
      </c>
      <c r="C70" s="69">
        <f t="shared" si="11"/>
        <v>1.2000000000000002</v>
      </c>
      <c r="D70" s="69">
        <f t="shared" si="16"/>
        <v>0.84000000000000008</v>
      </c>
      <c r="E70" s="69">
        <f t="shared" si="12"/>
        <v>0.60000000000000009</v>
      </c>
      <c r="F70" s="69">
        <f t="shared" si="12"/>
        <v>0.40000000000000008</v>
      </c>
      <c r="G70" s="69">
        <f t="shared" si="12"/>
        <v>0.30000000000000004</v>
      </c>
      <c r="H70" s="69" t="str">
        <f t="shared" si="12"/>
        <v/>
      </c>
      <c r="I70" s="69" t="str">
        <f t="shared" si="12"/>
        <v/>
      </c>
      <c r="J70" s="69" t="str">
        <f t="shared" si="12"/>
        <v/>
      </c>
      <c r="K70" s="69" t="str">
        <f t="shared" si="12"/>
        <v/>
      </c>
      <c r="L70" s="69" t="str">
        <f t="shared" si="12"/>
        <v/>
      </c>
      <c r="M70" s="69" t="str">
        <f t="shared" si="12"/>
        <v/>
      </c>
      <c r="N70" s="69" t="str">
        <f t="shared" si="12"/>
        <v/>
      </c>
      <c r="O70" s="69" t="str">
        <f t="shared" si="12"/>
        <v/>
      </c>
      <c r="P70" s="69" t="str">
        <f t="shared" si="12"/>
        <v/>
      </c>
      <c r="Q70" s="69" t="str">
        <f t="shared" si="12"/>
        <v/>
      </c>
      <c r="R70" s="71">
        <f t="shared" si="13"/>
        <v>13.840000000000002</v>
      </c>
      <c r="T70">
        <f t="shared" si="14"/>
        <v>3</v>
      </c>
    </row>
    <row r="71" spans="1:20" x14ac:dyDescent="0.25">
      <c r="A71" s="65">
        <v>24</v>
      </c>
      <c r="B71" s="67">
        <f t="shared" si="15"/>
        <v>12</v>
      </c>
      <c r="C71" s="69">
        <f t="shared" si="11"/>
        <v>1.2000000000000002</v>
      </c>
      <c r="D71" s="69">
        <f t="shared" si="16"/>
        <v>0.84000000000000008</v>
      </c>
      <c r="E71" s="69">
        <f t="shared" si="12"/>
        <v>0.60000000000000009</v>
      </c>
      <c r="F71" s="69">
        <f t="shared" si="12"/>
        <v>0.40000000000000008</v>
      </c>
      <c r="G71" s="69">
        <f t="shared" si="12"/>
        <v>0.30000000000000004</v>
      </c>
      <c r="H71" s="69">
        <f t="shared" si="12"/>
        <v>0.24000000000000005</v>
      </c>
      <c r="I71" s="69" t="str">
        <f t="shared" si="12"/>
        <v/>
      </c>
      <c r="J71" s="69" t="str">
        <f t="shared" si="12"/>
        <v/>
      </c>
      <c r="K71" s="69" t="str">
        <f t="shared" si="12"/>
        <v/>
      </c>
      <c r="L71" s="69" t="str">
        <f t="shared" si="12"/>
        <v/>
      </c>
      <c r="M71" s="69" t="str">
        <f t="shared" si="12"/>
        <v/>
      </c>
      <c r="N71" s="69" t="str">
        <f t="shared" si="12"/>
        <v/>
      </c>
      <c r="O71" s="69" t="str">
        <f t="shared" si="12"/>
        <v/>
      </c>
      <c r="P71" s="69" t="str">
        <f t="shared" si="12"/>
        <v/>
      </c>
      <c r="Q71" s="69" t="str">
        <f t="shared" si="12"/>
        <v/>
      </c>
      <c r="R71" s="71">
        <f t="shared" si="13"/>
        <v>14.32</v>
      </c>
      <c r="T71">
        <f t="shared" si="14"/>
        <v>0</v>
      </c>
    </row>
    <row r="72" spans="1:20" x14ac:dyDescent="0.25">
      <c r="A72" s="65">
        <v>25</v>
      </c>
      <c r="B72" s="67">
        <f t="shared" si="15"/>
        <v>12.5</v>
      </c>
      <c r="C72" s="69">
        <f t="shared" si="11"/>
        <v>1.3</v>
      </c>
      <c r="D72" s="69">
        <f t="shared" si="16"/>
        <v>0.90999999999999992</v>
      </c>
      <c r="E72" s="69">
        <f t="shared" si="12"/>
        <v>0.65</v>
      </c>
      <c r="F72" s="69">
        <f t="shared" si="12"/>
        <v>0.43333333333333335</v>
      </c>
      <c r="G72" s="69">
        <f t="shared" si="12"/>
        <v>0.32500000000000001</v>
      </c>
      <c r="H72" s="69">
        <f t="shared" si="12"/>
        <v>0.26</v>
      </c>
      <c r="I72" s="69" t="str">
        <f t="shared" si="12"/>
        <v/>
      </c>
      <c r="J72" s="69" t="str">
        <f t="shared" si="12"/>
        <v/>
      </c>
      <c r="K72" s="69" t="str">
        <f t="shared" si="12"/>
        <v/>
      </c>
      <c r="L72" s="69" t="str">
        <f t="shared" si="12"/>
        <v/>
      </c>
      <c r="M72" s="69" t="str">
        <f t="shared" si="12"/>
        <v/>
      </c>
      <c r="N72" s="69" t="str">
        <f t="shared" si="12"/>
        <v/>
      </c>
      <c r="O72" s="69" t="str">
        <f t="shared" si="12"/>
        <v/>
      </c>
      <c r="P72" s="69" t="str">
        <f t="shared" si="12"/>
        <v/>
      </c>
      <c r="Q72" s="69" t="str">
        <f t="shared" si="12"/>
        <v/>
      </c>
      <c r="R72" s="71">
        <f t="shared" si="13"/>
        <v>15.513333333333332</v>
      </c>
      <c r="T72">
        <f t="shared" si="14"/>
        <v>1</v>
      </c>
    </row>
    <row r="73" spans="1:20" x14ac:dyDescent="0.25">
      <c r="A73" s="65">
        <v>26</v>
      </c>
      <c r="B73" s="67">
        <f t="shared" si="15"/>
        <v>13</v>
      </c>
      <c r="C73" s="69">
        <f t="shared" si="11"/>
        <v>1.3</v>
      </c>
      <c r="D73" s="69">
        <f t="shared" si="16"/>
        <v>0.90999999999999992</v>
      </c>
      <c r="E73" s="69">
        <f t="shared" si="12"/>
        <v>0.65</v>
      </c>
      <c r="F73" s="69">
        <f t="shared" si="12"/>
        <v>0.43333333333333335</v>
      </c>
      <c r="G73" s="69">
        <f t="shared" si="12"/>
        <v>0.32500000000000001</v>
      </c>
      <c r="H73" s="69">
        <f t="shared" si="12"/>
        <v>0.26</v>
      </c>
      <c r="I73" s="69" t="str">
        <f t="shared" si="12"/>
        <v/>
      </c>
      <c r="J73" s="69" t="str">
        <f t="shared" si="12"/>
        <v/>
      </c>
      <c r="K73" s="69" t="str">
        <f t="shared" si="12"/>
        <v/>
      </c>
      <c r="L73" s="69" t="str">
        <f t="shared" si="12"/>
        <v/>
      </c>
      <c r="M73" s="69" t="str">
        <f t="shared" si="12"/>
        <v/>
      </c>
      <c r="N73" s="69" t="str">
        <f t="shared" si="12"/>
        <v/>
      </c>
      <c r="O73" s="69" t="str">
        <f t="shared" si="12"/>
        <v/>
      </c>
      <c r="P73" s="69" t="str">
        <f t="shared" si="12"/>
        <v/>
      </c>
      <c r="Q73" s="69" t="str">
        <f t="shared" si="12"/>
        <v/>
      </c>
      <c r="R73" s="71">
        <f t="shared" si="13"/>
        <v>15.513333333333332</v>
      </c>
      <c r="T73">
        <f t="shared" si="14"/>
        <v>2</v>
      </c>
    </row>
    <row r="74" spans="1:20" x14ac:dyDescent="0.25">
      <c r="A74" s="65">
        <v>27</v>
      </c>
      <c r="B74" s="67">
        <f t="shared" si="15"/>
        <v>13.5</v>
      </c>
      <c r="C74" s="69">
        <f t="shared" si="11"/>
        <v>1.4000000000000001</v>
      </c>
      <c r="D74" s="69">
        <f t="shared" si="16"/>
        <v>0.98</v>
      </c>
      <c r="E74" s="69">
        <f t="shared" si="12"/>
        <v>0.70000000000000007</v>
      </c>
      <c r="F74" s="69">
        <f t="shared" si="12"/>
        <v>0.46666666666666673</v>
      </c>
      <c r="G74" s="69">
        <f t="shared" si="12"/>
        <v>0.35000000000000003</v>
      </c>
      <c r="H74" s="69">
        <f t="shared" si="12"/>
        <v>0.28000000000000003</v>
      </c>
      <c r="I74" s="69" t="str">
        <f t="shared" si="12"/>
        <v/>
      </c>
      <c r="J74" s="69" t="str">
        <f t="shared" si="12"/>
        <v/>
      </c>
      <c r="K74" s="69" t="str">
        <f t="shared" si="12"/>
        <v/>
      </c>
      <c r="L74" s="69" t="str">
        <f t="shared" si="12"/>
        <v/>
      </c>
      <c r="M74" s="69" t="str">
        <f t="shared" si="12"/>
        <v/>
      </c>
      <c r="N74" s="69" t="str">
        <f t="shared" si="12"/>
        <v/>
      </c>
      <c r="O74" s="69" t="str">
        <f t="shared" si="12"/>
        <v/>
      </c>
      <c r="P74" s="69" t="str">
        <f t="shared" si="12"/>
        <v/>
      </c>
      <c r="Q74" s="69" t="str">
        <f t="shared" si="12"/>
        <v/>
      </c>
      <c r="R74" s="71">
        <f t="shared" si="13"/>
        <v>17.173333333333332</v>
      </c>
      <c r="T74">
        <f t="shared" si="14"/>
        <v>3</v>
      </c>
    </row>
    <row r="75" spans="1:20" x14ac:dyDescent="0.25">
      <c r="A75" s="65">
        <v>28</v>
      </c>
      <c r="B75" s="67">
        <f t="shared" si="15"/>
        <v>14</v>
      </c>
      <c r="C75" s="69">
        <f t="shared" si="11"/>
        <v>1.4000000000000001</v>
      </c>
      <c r="D75" s="69">
        <f t="shared" si="16"/>
        <v>0.98</v>
      </c>
      <c r="E75" s="69">
        <f t="shared" si="12"/>
        <v>0.70000000000000007</v>
      </c>
      <c r="F75" s="69">
        <f t="shared" si="12"/>
        <v>0.46666666666666673</v>
      </c>
      <c r="G75" s="69">
        <f t="shared" si="12"/>
        <v>0.35000000000000003</v>
      </c>
      <c r="H75" s="69">
        <f t="shared" si="12"/>
        <v>0.28000000000000003</v>
      </c>
      <c r="I75" s="69">
        <f t="shared" si="12"/>
        <v>0.23333333333333336</v>
      </c>
      <c r="J75" s="69" t="str">
        <f t="shared" si="12"/>
        <v/>
      </c>
      <c r="K75" s="69" t="str">
        <f t="shared" si="12"/>
        <v/>
      </c>
      <c r="L75" s="69" t="str">
        <f t="shared" si="12"/>
        <v/>
      </c>
      <c r="M75" s="69" t="str">
        <f t="shared" si="12"/>
        <v/>
      </c>
      <c r="N75" s="69" t="str">
        <f t="shared" si="12"/>
        <v/>
      </c>
      <c r="O75" s="69" t="str">
        <f t="shared" si="12"/>
        <v/>
      </c>
      <c r="P75" s="69" t="str">
        <f t="shared" si="12"/>
        <v/>
      </c>
      <c r="Q75" s="69" t="str">
        <f t="shared" si="12"/>
        <v/>
      </c>
      <c r="R75" s="71">
        <f t="shared" si="13"/>
        <v>17.64</v>
      </c>
      <c r="T75">
        <f t="shared" si="14"/>
        <v>0</v>
      </c>
    </row>
    <row r="76" spans="1:20" x14ac:dyDescent="0.25">
      <c r="A76" s="65">
        <v>29</v>
      </c>
      <c r="B76" s="67">
        <f t="shared" si="15"/>
        <v>14.5</v>
      </c>
      <c r="C76" s="69">
        <f t="shared" si="11"/>
        <v>1.5</v>
      </c>
      <c r="D76" s="69">
        <f t="shared" si="16"/>
        <v>1.0499999999999998</v>
      </c>
      <c r="E76" s="69">
        <f t="shared" si="12"/>
        <v>0.75</v>
      </c>
      <c r="F76" s="69">
        <f t="shared" si="12"/>
        <v>0.5</v>
      </c>
      <c r="G76" s="69">
        <f t="shared" si="12"/>
        <v>0.375</v>
      </c>
      <c r="H76" s="69">
        <f t="shared" si="12"/>
        <v>0.3</v>
      </c>
      <c r="I76" s="69">
        <f t="shared" si="12"/>
        <v>0.25</v>
      </c>
      <c r="J76" s="69" t="str">
        <f t="shared" si="12"/>
        <v/>
      </c>
      <c r="K76" s="69" t="str">
        <f t="shared" si="12"/>
        <v/>
      </c>
      <c r="L76" s="69" t="str">
        <f t="shared" si="12"/>
        <v/>
      </c>
      <c r="M76" s="69" t="str">
        <f t="shared" si="12"/>
        <v/>
      </c>
      <c r="N76" s="69" t="str">
        <f t="shared" si="12"/>
        <v/>
      </c>
      <c r="O76" s="69" t="str">
        <f t="shared" si="12"/>
        <v/>
      </c>
      <c r="P76" s="69" t="str">
        <f t="shared" si="12"/>
        <v/>
      </c>
      <c r="Q76" s="69" t="str">
        <f t="shared" si="12"/>
        <v/>
      </c>
      <c r="R76" s="71">
        <f t="shared" si="13"/>
        <v>18.899999999999999</v>
      </c>
      <c r="T76">
        <f t="shared" si="14"/>
        <v>1</v>
      </c>
    </row>
    <row r="77" spans="1:20" x14ac:dyDescent="0.25">
      <c r="A77" s="65">
        <v>30</v>
      </c>
      <c r="B77" s="67">
        <f t="shared" si="15"/>
        <v>15</v>
      </c>
      <c r="C77" s="69">
        <f t="shared" si="11"/>
        <v>1.5</v>
      </c>
      <c r="D77" s="69">
        <f t="shared" si="16"/>
        <v>1.0499999999999998</v>
      </c>
      <c r="E77" s="69">
        <f t="shared" si="12"/>
        <v>0.75</v>
      </c>
      <c r="F77" s="69">
        <f t="shared" si="12"/>
        <v>0.5</v>
      </c>
      <c r="G77" s="69">
        <f t="shared" si="12"/>
        <v>0.375</v>
      </c>
      <c r="H77" s="69">
        <f t="shared" si="12"/>
        <v>0.3</v>
      </c>
      <c r="I77" s="69">
        <f t="shared" si="12"/>
        <v>0.25</v>
      </c>
      <c r="J77" s="69" t="str">
        <f t="shared" si="12"/>
        <v/>
      </c>
      <c r="K77" s="69" t="str">
        <f t="shared" si="12"/>
        <v/>
      </c>
      <c r="L77" s="69" t="str">
        <f t="shared" si="12"/>
        <v/>
      </c>
      <c r="M77" s="69" t="str">
        <f t="shared" si="12"/>
        <v/>
      </c>
      <c r="N77" s="69" t="str">
        <f t="shared" si="12"/>
        <v/>
      </c>
      <c r="O77" s="69" t="str">
        <f t="shared" si="12"/>
        <v/>
      </c>
      <c r="P77" s="69" t="str">
        <f t="shared" si="12"/>
        <v/>
      </c>
      <c r="Q77" s="69" t="str">
        <f t="shared" si="12"/>
        <v/>
      </c>
      <c r="R77" s="71">
        <f t="shared" si="13"/>
        <v>18.899999999999999</v>
      </c>
      <c r="T77">
        <f t="shared" si="14"/>
        <v>2</v>
      </c>
    </row>
  </sheetData>
  <sheetProtection sheet="1" objects="1" scenarios="1"/>
  <mergeCells count="4">
    <mergeCell ref="C9:Q9"/>
    <mergeCell ref="C8:Q8"/>
    <mergeCell ref="C48:Q48"/>
    <mergeCell ref="C49:Q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Instructions</vt:lpstr>
      <vt:lpstr>CT Club Qualifying </vt:lpstr>
      <vt:lpstr>Data</vt:lpstr>
      <vt:lpstr>MPCost</vt:lpstr>
      <vt:lpstr>RFEntryFee</vt:lpstr>
      <vt:lpstr>RFNomFee</vt:lpstr>
      <vt:lpstr>TeamEntryFee</vt:lpstr>
      <vt:lpstr>YEAR</vt:lpstr>
      <vt:lpstr>ZFNomFee</vt:lpstr>
      <vt:lpstr>ZFQualFee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Metrop Teams CQE</dc:title>
  <dc:creator>Julian Foster</dc:creator>
  <cp:lastModifiedBy>Warren Lazer</cp:lastModifiedBy>
  <cp:lastPrinted>2022-12-24T05:07:00Z</cp:lastPrinted>
  <dcterms:created xsi:type="dcterms:W3CDTF">2010-02-02T11:47:14Z</dcterms:created>
  <dcterms:modified xsi:type="dcterms:W3CDTF">2023-01-07T04:49:12Z</dcterms:modified>
</cp:coreProperties>
</file>