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ren\Documents\NSWBA\2016\"/>
    </mc:Choice>
  </mc:AlternateContent>
  <bookViews>
    <workbookView xWindow="-15" yWindow="15" windowWidth="19155" windowHeight="11340"/>
  </bookViews>
  <sheets>
    <sheet name="Zonal Final" sheetId="2" r:id="rId1"/>
    <sheet name="Balance Sheet" sheetId="4" r:id="rId2"/>
    <sheet name="MPTables" sheetId="5" r:id="rId3"/>
  </sheets>
  <calcPr calcId="152511"/>
</workbook>
</file>

<file path=xl/calcChain.xml><?xml version="1.0" encoding="utf-8"?>
<calcChain xmlns="http://schemas.openxmlformats.org/spreadsheetml/2006/main">
  <c r="F31" i="2" l="1"/>
  <c r="H4" i="5"/>
  <c r="H3" i="5"/>
  <c r="W109" i="5"/>
  <c r="V109" i="5"/>
  <c r="U109" i="5"/>
  <c r="T109" i="5"/>
  <c r="S109" i="5"/>
  <c r="R109" i="5"/>
  <c r="I109" i="5" s="1"/>
  <c r="Q109" i="5"/>
  <c r="P109" i="5"/>
  <c r="O109" i="5"/>
  <c r="N109" i="5"/>
  <c r="M109" i="5"/>
  <c r="L109" i="5"/>
  <c r="K109" i="5"/>
  <c r="J109" i="5"/>
  <c r="W108" i="5"/>
  <c r="V108" i="5"/>
  <c r="U108" i="5"/>
  <c r="J108" i="5" s="1"/>
  <c r="T108" i="5"/>
  <c r="S108" i="5"/>
  <c r="R108" i="5"/>
  <c r="Q108" i="5"/>
  <c r="P108" i="5"/>
  <c r="O108" i="5"/>
  <c r="N108" i="5"/>
  <c r="M108" i="5"/>
  <c r="L108" i="5"/>
  <c r="K108" i="5"/>
  <c r="I108" i="5"/>
  <c r="W107" i="5"/>
  <c r="V107" i="5"/>
  <c r="U107" i="5"/>
  <c r="T107" i="5"/>
  <c r="S107" i="5"/>
  <c r="R107" i="5"/>
  <c r="I107" i="5" s="1"/>
  <c r="Q107" i="5"/>
  <c r="P107" i="5"/>
  <c r="O107" i="5"/>
  <c r="N107" i="5"/>
  <c r="M107" i="5"/>
  <c r="L107" i="5"/>
  <c r="K107" i="5"/>
  <c r="J107" i="5"/>
  <c r="W106" i="5"/>
  <c r="V106" i="5"/>
  <c r="U106" i="5"/>
  <c r="J106" i="5" s="1"/>
  <c r="T106" i="5"/>
  <c r="S106" i="5"/>
  <c r="R106" i="5"/>
  <c r="Q106" i="5"/>
  <c r="P106" i="5"/>
  <c r="O106" i="5"/>
  <c r="N106" i="5"/>
  <c r="M106" i="5"/>
  <c r="L106" i="5"/>
  <c r="K106" i="5"/>
  <c r="I106" i="5"/>
  <c r="W105" i="5"/>
  <c r="V105" i="5"/>
  <c r="U105" i="5"/>
  <c r="T105" i="5"/>
  <c r="S105" i="5"/>
  <c r="R105" i="5"/>
  <c r="I105" i="5" s="1"/>
  <c r="Q105" i="5"/>
  <c r="P105" i="5"/>
  <c r="O105" i="5"/>
  <c r="N105" i="5"/>
  <c r="M105" i="5"/>
  <c r="L105" i="5"/>
  <c r="K105" i="5"/>
  <c r="J105" i="5"/>
  <c r="W104" i="5"/>
  <c r="V104" i="5"/>
  <c r="U104" i="5"/>
  <c r="J104" i="5" s="1"/>
  <c r="T104" i="5"/>
  <c r="S104" i="5"/>
  <c r="R104" i="5"/>
  <c r="Q104" i="5"/>
  <c r="P104" i="5"/>
  <c r="O104" i="5"/>
  <c r="N104" i="5"/>
  <c r="M104" i="5"/>
  <c r="L104" i="5"/>
  <c r="K104" i="5"/>
  <c r="I104" i="5"/>
  <c r="W103" i="5"/>
  <c r="V103" i="5"/>
  <c r="U103" i="5"/>
  <c r="T103" i="5"/>
  <c r="S103" i="5"/>
  <c r="R103" i="5"/>
  <c r="I103" i="5" s="1"/>
  <c r="Q103" i="5"/>
  <c r="P103" i="5"/>
  <c r="O103" i="5"/>
  <c r="N103" i="5"/>
  <c r="M103" i="5"/>
  <c r="L103" i="5"/>
  <c r="K103" i="5"/>
  <c r="J103" i="5"/>
  <c r="W102" i="5"/>
  <c r="V102" i="5"/>
  <c r="U102" i="5"/>
  <c r="J102" i="5" s="1"/>
  <c r="T102" i="5"/>
  <c r="S102" i="5"/>
  <c r="R102" i="5"/>
  <c r="Q102" i="5"/>
  <c r="P102" i="5"/>
  <c r="O102" i="5"/>
  <c r="N102" i="5"/>
  <c r="M102" i="5"/>
  <c r="L102" i="5"/>
  <c r="K102" i="5"/>
  <c r="I102" i="5"/>
  <c r="W101" i="5"/>
  <c r="V101" i="5"/>
  <c r="U101" i="5"/>
  <c r="T101" i="5"/>
  <c r="S101" i="5"/>
  <c r="R101" i="5"/>
  <c r="I101" i="5" s="1"/>
  <c r="Q101" i="5"/>
  <c r="P101" i="5"/>
  <c r="O101" i="5"/>
  <c r="N101" i="5"/>
  <c r="M101" i="5"/>
  <c r="L101" i="5"/>
  <c r="K101" i="5"/>
  <c r="J101" i="5"/>
  <c r="W100" i="5"/>
  <c r="V100" i="5"/>
  <c r="U100" i="5"/>
  <c r="J100" i="5" s="1"/>
  <c r="T100" i="5"/>
  <c r="S100" i="5"/>
  <c r="R100" i="5"/>
  <c r="Q100" i="5"/>
  <c r="P100" i="5"/>
  <c r="O100" i="5"/>
  <c r="N100" i="5"/>
  <c r="M100" i="5"/>
  <c r="L100" i="5"/>
  <c r="K100" i="5"/>
  <c r="I100" i="5"/>
  <c r="W99" i="5"/>
  <c r="V99" i="5"/>
  <c r="U99" i="5"/>
  <c r="T99" i="5"/>
  <c r="S99" i="5"/>
  <c r="R99" i="5"/>
  <c r="I99" i="5" s="1"/>
  <c r="Q99" i="5"/>
  <c r="P99" i="5"/>
  <c r="O99" i="5"/>
  <c r="N99" i="5"/>
  <c r="M99" i="5"/>
  <c r="L99" i="5"/>
  <c r="K99" i="5"/>
  <c r="J99" i="5"/>
  <c r="W98" i="5"/>
  <c r="V98" i="5"/>
  <c r="U98" i="5"/>
  <c r="J98" i="5" s="1"/>
  <c r="T98" i="5"/>
  <c r="S98" i="5"/>
  <c r="R98" i="5"/>
  <c r="Q98" i="5"/>
  <c r="P98" i="5"/>
  <c r="O98" i="5"/>
  <c r="N98" i="5"/>
  <c r="M98" i="5"/>
  <c r="L98" i="5"/>
  <c r="K98" i="5"/>
  <c r="I98" i="5"/>
  <c r="W97" i="5"/>
  <c r="V97" i="5"/>
  <c r="U97" i="5"/>
  <c r="T97" i="5"/>
  <c r="S97" i="5"/>
  <c r="R97" i="5"/>
  <c r="I97" i="5" s="1"/>
  <c r="Q97" i="5"/>
  <c r="P97" i="5"/>
  <c r="O97" i="5"/>
  <c r="N97" i="5"/>
  <c r="M97" i="5"/>
  <c r="L97" i="5"/>
  <c r="K97" i="5"/>
  <c r="J97" i="5"/>
  <c r="W96" i="5"/>
  <c r="V96" i="5"/>
  <c r="U96" i="5"/>
  <c r="J96" i="5" s="1"/>
  <c r="T96" i="5"/>
  <c r="S96" i="5"/>
  <c r="R96" i="5"/>
  <c r="Q96" i="5"/>
  <c r="P96" i="5"/>
  <c r="O96" i="5"/>
  <c r="N96" i="5"/>
  <c r="M96" i="5"/>
  <c r="L96" i="5"/>
  <c r="K96" i="5"/>
  <c r="I96" i="5"/>
  <c r="W95" i="5"/>
  <c r="V95" i="5"/>
  <c r="U95" i="5"/>
  <c r="T95" i="5"/>
  <c r="S95" i="5"/>
  <c r="R95" i="5"/>
  <c r="I95" i="5" s="1"/>
  <c r="Q95" i="5"/>
  <c r="P95" i="5"/>
  <c r="O95" i="5"/>
  <c r="N95" i="5"/>
  <c r="M95" i="5"/>
  <c r="L95" i="5"/>
  <c r="K95" i="5"/>
  <c r="J95" i="5"/>
  <c r="W94" i="5"/>
  <c r="V94" i="5"/>
  <c r="U94" i="5"/>
  <c r="J94" i="5" s="1"/>
  <c r="T94" i="5"/>
  <c r="S94" i="5"/>
  <c r="R94" i="5"/>
  <c r="Q94" i="5"/>
  <c r="P94" i="5"/>
  <c r="O94" i="5"/>
  <c r="N94" i="5"/>
  <c r="M94" i="5"/>
  <c r="L94" i="5"/>
  <c r="K94" i="5"/>
  <c r="I94" i="5"/>
  <c r="W93" i="5"/>
  <c r="V93" i="5"/>
  <c r="U93" i="5"/>
  <c r="T93" i="5"/>
  <c r="S93" i="5"/>
  <c r="R93" i="5"/>
  <c r="I93" i="5" s="1"/>
  <c r="Q93" i="5"/>
  <c r="P93" i="5"/>
  <c r="O93" i="5"/>
  <c r="N93" i="5"/>
  <c r="M93" i="5"/>
  <c r="L93" i="5"/>
  <c r="K93" i="5"/>
  <c r="J93" i="5"/>
  <c r="W92" i="5"/>
  <c r="V92" i="5"/>
  <c r="U92" i="5"/>
  <c r="J92" i="5" s="1"/>
  <c r="T92" i="5"/>
  <c r="S92" i="5"/>
  <c r="R92" i="5"/>
  <c r="Q92" i="5"/>
  <c r="P92" i="5"/>
  <c r="O92" i="5"/>
  <c r="N92" i="5"/>
  <c r="M92" i="5"/>
  <c r="L92" i="5"/>
  <c r="K92" i="5"/>
  <c r="I92" i="5"/>
  <c r="W91" i="5"/>
  <c r="V91" i="5"/>
  <c r="U91" i="5"/>
  <c r="T91" i="5"/>
  <c r="S91" i="5"/>
  <c r="R91" i="5"/>
  <c r="I91" i="5" s="1"/>
  <c r="Q91" i="5"/>
  <c r="P91" i="5"/>
  <c r="O91" i="5"/>
  <c r="N91" i="5"/>
  <c r="M91" i="5"/>
  <c r="L91" i="5"/>
  <c r="K91" i="5"/>
  <c r="J91" i="5"/>
  <c r="W90" i="5"/>
  <c r="V90" i="5"/>
  <c r="U90" i="5"/>
  <c r="J90" i="5" s="1"/>
  <c r="T90" i="5"/>
  <c r="S90" i="5"/>
  <c r="R90" i="5"/>
  <c r="Q90" i="5"/>
  <c r="P90" i="5"/>
  <c r="O90" i="5"/>
  <c r="N90" i="5"/>
  <c r="M90" i="5"/>
  <c r="L90" i="5"/>
  <c r="K90" i="5"/>
  <c r="I90" i="5"/>
  <c r="W89" i="5"/>
  <c r="V89" i="5"/>
  <c r="U89" i="5"/>
  <c r="T89" i="5"/>
  <c r="S89" i="5"/>
  <c r="R89" i="5"/>
  <c r="I89" i="5" s="1"/>
  <c r="Q89" i="5"/>
  <c r="P89" i="5"/>
  <c r="O89" i="5"/>
  <c r="N89" i="5"/>
  <c r="M89" i="5"/>
  <c r="L89" i="5"/>
  <c r="K89" i="5"/>
  <c r="J89" i="5"/>
  <c r="W88" i="5"/>
  <c r="V88" i="5"/>
  <c r="U88" i="5"/>
  <c r="J88" i="5" s="1"/>
  <c r="T88" i="5"/>
  <c r="S88" i="5"/>
  <c r="R88" i="5"/>
  <c r="Q88" i="5"/>
  <c r="P88" i="5"/>
  <c r="O88" i="5"/>
  <c r="N88" i="5"/>
  <c r="M88" i="5"/>
  <c r="L88" i="5"/>
  <c r="K88" i="5"/>
  <c r="I88" i="5"/>
  <c r="W87" i="5"/>
  <c r="V87" i="5"/>
  <c r="U87" i="5"/>
  <c r="T87" i="5"/>
  <c r="S87" i="5"/>
  <c r="R87" i="5"/>
  <c r="I87" i="5" s="1"/>
  <c r="Q87" i="5"/>
  <c r="P87" i="5"/>
  <c r="O87" i="5"/>
  <c r="N87" i="5"/>
  <c r="M87" i="5"/>
  <c r="L87" i="5"/>
  <c r="K87" i="5"/>
  <c r="J87" i="5"/>
  <c r="W86" i="5"/>
  <c r="V86" i="5"/>
  <c r="U86" i="5"/>
  <c r="J86" i="5" s="1"/>
  <c r="T86" i="5"/>
  <c r="S86" i="5"/>
  <c r="R86" i="5"/>
  <c r="Q86" i="5"/>
  <c r="P86" i="5"/>
  <c r="O86" i="5"/>
  <c r="N86" i="5"/>
  <c r="M86" i="5"/>
  <c r="L86" i="5"/>
  <c r="K86" i="5"/>
  <c r="I86" i="5"/>
  <c r="W85" i="5"/>
  <c r="V85" i="5"/>
  <c r="U85" i="5"/>
  <c r="T85" i="5"/>
  <c r="S85" i="5"/>
  <c r="R85" i="5"/>
  <c r="I85" i="5" s="1"/>
  <c r="Q85" i="5"/>
  <c r="P85" i="5"/>
  <c r="O85" i="5"/>
  <c r="N85" i="5"/>
  <c r="M85" i="5"/>
  <c r="L85" i="5"/>
  <c r="K85" i="5"/>
  <c r="J85" i="5"/>
  <c r="W84" i="5"/>
  <c r="V84" i="5"/>
  <c r="U84" i="5"/>
  <c r="J84" i="5" s="1"/>
  <c r="T84" i="5"/>
  <c r="S84" i="5"/>
  <c r="R84" i="5"/>
  <c r="Q84" i="5"/>
  <c r="P84" i="5"/>
  <c r="O84" i="5"/>
  <c r="N84" i="5"/>
  <c r="M84" i="5"/>
  <c r="L84" i="5"/>
  <c r="K84" i="5"/>
  <c r="I84" i="5"/>
  <c r="W83" i="5"/>
  <c r="V83" i="5"/>
  <c r="U83" i="5"/>
  <c r="T83" i="5"/>
  <c r="S83" i="5"/>
  <c r="R83" i="5"/>
  <c r="I83" i="5" s="1"/>
  <c r="Q83" i="5"/>
  <c r="P83" i="5"/>
  <c r="O83" i="5"/>
  <c r="N83" i="5"/>
  <c r="M83" i="5"/>
  <c r="L83" i="5"/>
  <c r="K83" i="5"/>
  <c r="J83" i="5"/>
  <c r="W82" i="5"/>
  <c r="V82" i="5"/>
  <c r="U82" i="5"/>
  <c r="J82" i="5" s="1"/>
  <c r="T82" i="5"/>
  <c r="S82" i="5"/>
  <c r="R82" i="5"/>
  <c r="Q82" i="5"/>
  <c r="P82" i="5"/>
  <c r="O82" i="5"/>
  <c r="N82" i="5"/>
  <c r="M82" i="5"/>
  <c r="L82" i="5"/>
  <c r="K82" i="5"/>
  <c r="I82" i="5"/>
  <c r="W81" i="5"/>
  <c r="V81" i="5"/>
  <c r="U81" i="5"/>
  <c r="T81" i="5"/>
  <c r="S81" i="5"/>
  <c r="R81" i="5"/>
  <c r="I81" i="5" s="1"/>
  <c r="Q81" i="5"/>
  <c r="P81" i="5"/>
  <c r="O81" i="5"/>
  <c r="N81" i="5"/>
  <c r="M81" i="5"/>
  <c r="L81" i="5"/>
  <c r="K81" i="5"/>
  <c r="J81" i="5"/>
  <c r="W80" i="5"/>
  <c r="V80" i="5"/>
  <c r="U80" i="5"/>
  <c r="J80" i="5" s="1"/>
  <c r="T80" i="5"/>
  <c r="S80" i="5"/>
  <c r="R80" i="5"/>
  <c r="Q80" i="5"/>
  <c r="P80" i="5"/>
  <c r="O80" i="5"/>
  <c r="N80" i="5"/>
  <c r="M80" i="5"/>
  <c r="L80" i="5"/>
  <c r="K80" i="5"/>
  <c r="I80" i="5"/>
  <c r="W79" i="5"/>
  <c r="V79" i="5"/>
  <c r="U79" i="5"/>
  <c r="T79" i="5"/>
  <c r="S79" i="5"/>
  <c r="R79" i="5"/>
  <c r="I79" i="5" s="1"/>
  <c r="Q79" i="5"/>
  <c r="P79" i="5"/>
  <c r="O79" i="5"/>
  <c r="N79" i="5"/>
  <c r="M79" i="5"/>
  <c r="L79" i="5"/>
  <c r="K79" i="5"/>
  <c r="J79" i="5"/>
  <c r="W78" i="5"/>
  <c r="V78" i="5"/>
  <c r="U78" i="5"/>
  <c r="J78" i="5" s="1"/>
  <c r="T78" i="5"/>
  <c r="S78" i="5"/>
  <c r="R78" i="5"/>
  <c r="Q78" i="5"/>
  <c r="P78" i="5"/>
  <c r="O78" i="5"/>
  <c r="N78" i="5"/>
  <c r="M78" i="5"/>
  <c r="L78" i="5"/>
  <c r="K78" i="5"/>
  <c r="I78" i="5"/>
  <c r="W77" i="5"/>
  <c r="V77" i="5"/>
  <c r="U77" i="5"/>
  <c r="T77" i="5"/>
  <c r="S77" i="5"/>
  <c r="R77" i="5"/>
  <c r="I77" i="5" s="1"/>
  <c r="Q77" i="5"/>
  <c r="P77" i="5"/>
  <c r="O77" i="5"/>
  <c r="N77" i="5"/>
  <c r="M77" i="5"/>
  <c r="L77" i="5"/>
  <c r="K77" i="5"/>
  <c r="J77" i="5"/>
  <c r="W76" i="5"/>
  <c r="V76" i="5"/>
  <c r="U76" i="5"/>
  <c r="J76" i="5" s="1"/>
  <c r="T76" i="5"/>
  <c r="S76" i="5"/>
  <c r="R76" i="5"/>
  <c r="Q76" i="5"/>
  <c r="P76" i="5"/>
  <c r="O76" i="5"/>
  <c r="N76" i="5"/>
  <c r="M76" i="5"/>
  <c r="L76" i="5"/>
  <c r="K76" i="5"/>
  <c r="I76" i="5"/>
  <c r="W75" i="5"/>
  <c r="V75" i="5"/>
  <c r="U75" i="5"/>
  <c r="T75" i="5"/>
  <c r="S75" i="5"/>
  <c r="R75" i="5"/>
  <c r="I75" i="5" s="1"/>
  <c r="Q75" i="5"/>
  <c r="P75" i="5"/>
  <c r="O75" i="5"/>
  <c r="N75" i="5"/>
  <c r="M75" i="5"/>
  <c r="L75" i="5"/>
  <c r="K75" i="5"/>
  <c r="J75" i="5"/>
  <c r="W74" i="5"/>
  <c r="V74" i="5"/>
  <c r="U74" i="5"/>
  <c r="J74" i="5" s="1"/>
  <c r="T74" i="5"/>
  <c r="S74" i="5"/>
  <c r="R74" i="5"/>
  <c r="Q74" i="5"/>
  <c r="P74" i="5"/>
  <c r="O74" i="5"/>
  <c r="N74" i="5"/>
  <c r="M74" i="5"/>
  <c r="L74" i="5"/>
  <c r="K74" i="5"/>
  <c r="I74" i="5"/>
  <c r="W73" i="5"/>
  <c r="V73" i="5"/>
  <c r="U73" i="5"/>
  <c r="T73" i="5"/>
  <c r="S73" i="5"/>
  <c r="R73" i="5"/>
  <c r="I73" i="5" s="1"/>
  <c r="Q73" i="5"/>
  <c r="P73" i="5"/>
  <c r="O73" i="5"/>
  <c r="N73" i="5"/>
  <c r="M73" i="5"/>
  <c r="L73" i="5"/>
  <c r="K73" i="5"/>
  <c r="J73" i="5"/>
  <c r="W72" i="5"/>
  <c r="V72" i="5"/>
  <c r="U72" i="5"/>
  <c r="J72" i="5" s="1"/>
  <c r="T72" i="5"/>
  <c r="S72" i="5"/>
  <c r="R72" i="5"/>
  <c r="Q72" i="5"/>
  <c r="P72" i="5"/>
  <c r="O72" i="5"/>
  <c r="N72" i="5"/>
  <c r="M72" i="5"/>
  <c r="L72" i="5"/>
  <c r="K72" i="5"/>
  <c r="I72" i="5"/>
  <c r="W71" i="5"/>
  <c r="V71" i="5"/>
  <c r="U71" i="5"/>
  <c r="T71" i="5"/>
  <c r="S71" i="5"/>
  <c r="R71" i="5"/>
  <c r="I71" i="5" s="1"/>
  <c r="Q71" i="5"/>
  <c r="P71" i="5"/>
  <c r="O71" i="5"/>
  <c r="N71" i="5"/>
  <c r="M71" i="5"/>
  <c r="L71" i="5"/>
  <c r="K71" i="5"/>
  <c r="J71" i="5"/>
  <c r="W70" i="5"/>
  <c r="V70" i="5"/>
  <c r="U70" i="5"/>
  <c r="J70" i="5" s="1"/>
  <c r="T70" i="5"/>
  <c r="S70" i="5"/>
  <c r="R70" i="5"/>
  <c r="Q70" i="5"/>
  <c r="P70" i="5"/>
  <c r="O70" i="5"/>
  <c r="N70" i="5"/>
  <c r="M70" i="5"/>
  <c r="L70" i="5"/>
  <c r="K70" i="5"/>
  <c r="I70" i="5"/>
  <c r="W69" i="5"/>
  <c r="V69" i="5"/>
  <c r="U69" i="5"/>
  <c r="T69" i="5"/>
  <c r="S69" i="5"/>
  <c r="R69" i="5"/>
  <c r="I69" i="5" s="1"/>
  <c r="Q69" i="5"/>
  <c r="P69" i="5"/>
  <c r="O69" i="5"/>
  <c r="N69" i="5"/>
  <c r="M69" i="5"/>
  <c r="L69" i="5"/>
  <c r="K69" i="5"/>
  <c r="J69" i="5"/>
  <c r="W68" i="5"/>
  <c r="V68" i="5"/>
  <c r="U68" i="5"/>
  <c r="J68" i="5" s="1"/>
  <c r="T68" i="5"/>
  <c r="S68" i="5"/>
  <c r="R68" i="5"/>
  <c r="Q68" i="5"/>
  <c r="P68" i="5"/>
  <c r="O68" i="5"/>
  <c r="N68" i="5"/>
  <c r="M68" i="5"/>
  <c r="L68" i="5"/>
  <c r="K68" i="5"/>
  <c r="I68" i="5"/>
  <c r="D68" i="5"/>
  <c r="W67" i="5"/>
  <c r="V67" i="5"/>
  <c r="U67" i="5"/>
  <c r="J67" i="5" s="1"/>
  <c r="T67" i="5"/>
  <c r="S67" i="5"/>
  <c r="I67" i="5" s="1"/>
  <c r="R67" i="5"/>
  <c r="Q67" i="5"/>
  <c r="P67" i="5"/>
  <c r="O67" i="5"/>
  <c r="N67" i="5"/>
  <c r="M67" i="5"/>
  <c r="L67" i="5"/>
  <c r="K67" i="5"/>
  <c r="D67" i="5"/>
  <c r="W66" i="5"/>
  <c r="V66" i="5"/>
  <c r="U66" i="5"/>
  <c r="J66" i="5" s="1"/>
  <c r="T66" i="5"/>
  <c r="S66" i="5"/>
  <c r="R66" i="5"/>
  <c r="Q66" i="5"/>
  <c r="P66" i="5"/>
  <c r="O66" i="5"/>
  <c r="N66" i="5"/>
  <c r="M66" i="5"/>
  <c r="L66" i="5"/>
  <c r="K66" i="5"/>
  <c r="I66" i="5"/>
  <c r="D66" i="5"/>
  <c r="W65" i="5"/>
  <c r="V65" i="5"/>
  <c r="U65" i="5"/>
  <c r="J65" i="5" s="1"/>
  <c r="T65" i="5"/>
  <c r="S65" i="5"/>
  <c r="R65" i="5"/>
  <c r="Q65" i="5"/>
  <c r="P65" i="5"/>
  <c r="O65" i="5"/>
  <c r="N65" i="5"/>
  <c r="M65" i="5"/>
  <c r="L65" i="5"/>
  <c r="K65" i="5"/>
  <c r="I65" i="5"/>
  <c r="D65" i="5"/>
  <c r="W64" i="5"/>
  <c r="V64" i="5"/>
  <c r="U64" i="5"/>
  <c r="J64" i="5" s="1"/>
  <c r="T64" i="5"/>
  <c r="S64" i="5"/>
  <c r="R64" i="5"/>
  <c r="Q64" i="5"/>
  <c r="P64" i="5"/>
  <c r="O64" i="5"/>
  <c r="N64" i="5"/>
  <c r="M64" i="5"/>
  <c r="L64" i="5"/>
  <c r="K64" i="5"/>
  <c r="I64" i="5"/>
  <c r="D64" i="5"/>
  <c r="W63" i="5"/>
  <c r="V63" i="5"/>
  <c r="U63" i="5"/>
  <c r="J63" i="5" s="1"/>
  <c r="T63" i="5"/>
  <c r="S63" i="5"/>
  <c r="R63" i="5"/>
  <c r="Q63" i="5"/>
  <c r="P63" i="5"/>
  <c r="O63" i="5"/>
  <c r="N63" i="5"/>
  <c r="M63" i="5"/>
  <c r="L63" i="5"/>
  <c r="K63" i="5"/>
  <c r="I63" i="5"/>
  <c r="D63" i="5"/>
  <c r="W62" i="5"/>
  <c r="V62" i="5"/>
  <c r="U62" i="5"/>
  <c r="J62" i="5" s="1"/>
  <c r="T62" i="5"/>
  <c r="S62" i="5"/>
  <c r="R62" i="5"/>
  <c r="Q62" i="5"/>
  <c r="P62" i="5"/>
  <c r="O62" i="5"/>
  <c r="N62" i="5"/>
  <c r="M62" i="5"/>
  <c r="L62" i="5"/>
  <c r="K62" i="5"/>
  <c r="I62" i="5"/>
  <c r="D62" i="5"/>
  <c r="W61" i="5"/>
  <c r="V61" i="5"/>
  <c r="U61" i="5"/>
  <c r="J61" i="5" s="1"/>
  <c r="T61" i="5"/>
  <c r="S61" i="5"/>
  <c r="R61" i="5"/>
  <c r="Q61" i="5"/>
  <c r="P61" i="5"/>
  <c r="O61" i="5"/>
  <c r="N61" i="5"/>
  <c r="M61" i="5"/>
  <c r="L61" i="5"/>
  <c r="K61" i="5"/>
  <c r="I61" i="5"/>
  <c r="D61" i="5"/>
  <c r="W60" i="5"/>
  <c r="V60" i="5"/>
  <c r="U60" i="5"/>
  <c r="J60" i="5" s="1"/>
  <c r="T60" i="5"/>
  <c r="S60" i="5"/>
  <c r="R60" i="5"/>
  <c r="Q60" i="5"/>
  <c r="P60" i="5"/>
  <c r="O60" i="5"/>
  <c r="N60" i="5"/>
  <c r="M60" i="5"/>
  <c r="L60" i="5"/>
  <c r="K60" i="5"/>
  <c r="I60" i="5"/>
  <c r="D60" i="5"/>
  <c r="W59" i="5"/>
  <c r="V59" i="5"/>
  <c r="U59" i="5"/>
  <c r="J59" i="5" s="1"/>
  <c r="T59" i="5"/>
  <c r="S59" i="5"/>
  <c r="R59" i="5"/>
  <c r="Q59" i="5"/>
  <c r="P59" i="5"/>
  <c r="O59" i="5"/>
  <c r="N59" i="5"/>
  <c r="M59" i="5"/>
  <c r="L59" i="5"/>
  <c r="K59" i="5"/>
  <c r="I59" i="5"/>
  <c r="D59" i="5"/>
  <c r="W58" i="5"/>
  <c r="V58" i="5"/>
  <c r="U58" i="5"/>
  <c r="J58" i="5" s="1"/>
  <c r="T58" i="5"/>
  <c r="S58" i="5"/>
  <c r="R58" i="5"/>
  <c r="Q58" i="5"/>
  <c r="P58" i="5"/>
  <c r="O58" i="5"/>
  <c r="N58" i="5"/>
  <c r="M58" i="5"/>
  <c r="L58" i="5"/>
  <c r="K58" i="5"/>
  <c r="I58" i="5"/>
  <c r="D58" i="5"/>
  <c r="W57" i="5"/>
  <c r="V57" i="5"/>
  <c r="U57" i="5"/>
  <c r="J57" i="5" s="1"/>
  <c r="T57" i="5"/>
  <c r="S57" i="5"/>
  <c r="R57" i="5"/>
  <c r="Q57" i="5"/>
  <c r="P57" i="5"/>
  <c r="O57" i="5"/>
  <c r="N57" i="5"/>
  <c r="M57" i="5"/>
  <c r="L57" i="5"/>
  <c r="K57" i="5"/>
  <c r="I57" i="5"/>
  <c r="D57" i="5"/>
  <c r="W56" i="5"/>
  <c r="V56" i="5"/>
  <c r="U56" i="5"/>
  <c r="J56" i="5" s="1"/>
  <c r="T56" i="5"/>
  <c r="S56" i="5"/>
  <c r="R56" i="5"/>
  <c r="Q56" i="5"/>
  <c r="P56" i="5"/>
  <c r="O56" i="5"/>
  <c r="N56" i="5"/>
  <c r="M56" i="5"/>
  <c r="L56" i="5"/>
  <c r="K56" i="5"/>
  <c r="I56" i="5"/>
  <c r="D56" i="5"/>
  <c r="W55" i="5"/>
  <c r="V55" i="5"/>
  <c r="U55" i="5"/>
  <c r="J55" i="5" s="1"/>
  <c r="T55" i="5"/>
  <c r="S55" i="5"/>
  <c r="R55" i="5"/>
  <c r="Q55" i="5"/>
  <c r="P55" i="5"/>
  <c r="O55" i="5"/>
  <c r="N55" i="5"/>
  <c r="M55" i="5"/>
  <c r="L55" i="5"/>
  <c r="K55" i="5"/>
  <c r="I55" i="5"/>
  <c r="D55" i="5"/>
  <c r="W54" i="5"/>
  <c r="V54" i="5"/>
  <c r="U54" i="5"/>
  <c r="J54" i="5" s="1"/>
  <c r="T54" i="5"/>
  <c r="S54" i="5"/>
  <c r="R54" i="5"/>
  <c r="Q54" i="5"/>
  <c r="P54" i="5"/>
  <c r="O54" i="5"/>
  <c r="N54" i="5"/>
  <c r="M54" i="5"/>
  <c r="L54" i="5"/>
  <c r="K54" i="5"/>
  <c r="I54" i="5"/>
  <c r="D54" i="5"/>
  <c r="W53" i="5"/>
  <c r="V53" i="5"/>
  <c r="U53" i="5"/>
  <c r="J53" i="5" s="1"/>
  <c r="T53" i="5"/>
  <c r="S53" i="5"/>
  <c r="R53" i="5"/>
  <c r="Q53" i="5"/>
  <c r="P53" i="5"/>
  <c r="O53" i="5"/>
  <c r="N53" i="5"/>
  <c r="M53" i="5"/>
  <c r="L53" i="5"/>
  <c r="K53" i="5"/>
  <c r="I53" i="5"/>
  <c r="D53" i="5"/>
  <c r="W52" i="5"/>
  <c r="V52" i="5"/>
  <c r="U52" i="5"/>
  <c r="J52" i="5" s="1"/>
  <c r="T52" i="5"/>
  <c r="S52" i="5"/>
  <c r="R52" i="5"/>
  <c r="Q52" i="5"/>
  <c r="P52" i="5"/>
  <c r="O52" i="5"/>
  <c r="N52" i="5"/>
  <c r="M52" i="5"/>
  <c r="L52" i="5"/>
  <c r="K52" i="5"/>
  <c r="I52" i="5"/>
  <c r="D52" i="5"/>
  <c r="W51" i="5"/>
  <c r="V51" i="5"/>
  <c r="U51" i="5"/>
  <c r="J51" i="5" s="1"/>
  <c r="T51" i="5"/>
  <c r="S51" i="5"/>
  <c r="R51" i="5"/>
  <c r="Q51" i="5"/>
  <c r="P51" i="5"/>
  <c r="O51" i="5"/>
  <c r="N51" i="5"/>
  <c r="M51" i="5"/>
  <c r="L51" i="5"/>
  <c r="K51" i="5"/>
  <c r="I51" i="5"/>
  <c r="D51" i="5"/>
  <c r="W50" i="5"/>
  <c r="V50" i="5"/>
  <c r="U50" i="5"/>
  <c r="J50" i="5" s="1"/>
  <c r="T50" i="5"/>
  <c r="S50" i="5"/>
  <c r="R50" i="5"/>
  <c r="Q50" i="5"/>
  <c r="P50" i="5"/>
  <c r="O50" i="5"/>
  <c r="N50" i="5"/>
  <c r="M50" i="5"/>
  <c r="L50" i="5"/>
  <c r="K50" i="5"/>
  <c r="I50" i="5"/>
  <c r="D50" i="5"/>
  <c r="W49" i="5"/>
  <c r="V49" i="5"/>
  <c r="U49" i="5"/>
  <c r="J49" i="5" s="1"/>
  <c r="T49" i="5"/>
  <c r="S49" i="5"/>
  <c r="R49" i="5"/>
  <c r="Q49" i="5"/>
  <c r="P49" i="5"/>
  <c r="O49" i="5"/>
  <c r="N49" i="5"/>
  <c r="M49" i="5"/>
  <c r="L49" i="5"/>
  <c r="K49" i="5"/>
  <c r="I49" i="5"/>
  <c r="D49" i="5"/>
  <c r="W48" i="5"/>
  <c r="V48" i="5"/>
  <c r="U48" i="5"/>
  <c r="J48" i="5" s="1"/>
  <c r="T48" i="5"/>
  <c r="S48" i="5"/>
  <c r="R48" i="5"/>
  <c r="Q48" i="5"/>
  <c r="P48" i="5"/>
  <c r="O48" i="5"/>
  <c r="N48" i="5"/>
  <c r="M48" i="5"/>
  <c r="L48" i="5"/>
  <c r="K48" i="5"/>
  <c r="I48" i="5"/>
  <c r="D48" i="5"/>
  <c r="W47" i="5"/>
  <c r="V47" i="5"/>
  <c r="U47" i="5"/>
  <c r="J47" i="5" s="1"/>
  <c r="T47" i="5"/>
  <c r="S47" i="5"/>
  <c r="R47" i="5"/>
  <c r="Q47" i="5"/>
  <c r="P47" i="5"/>
  <c r="O47" i="5"/>
  <c r="N47" i="5"/>
  <c r="M47" i="5"/>
  <c r="L47" i="5"/>
  <c r="K47" i="5"/>
  <c r="I47" i="5"/>
  <c r="D47" i="5"/>
  <c r="W46" i="5"/>
  <c r="V46" i="5"/>
  <c r="U46" i="5"/>
  <c r="J46" i="5" s="1"/>
  <c r="T46" i="5"/>
  <c r="S46" i="5"/>
  <c r="R46" i="5"/>
  <c r="Q46" i="5"/>
  <c r="P46" i="5"/>
  <c r="O46" i="5"/>
  <c r="N46" i="5"/>
  <c r="M46" i="5"/>
  <c r="L46" i="5"/>
  <c r="K46" i="5"/>
  <c r="I46" i="5"/>
  <c r="D46" i="5"/>
  <c r="W45" i="5"/>
  <c r="V45" i="5"/>
  <c r="U45" i="5"/>
  <c r="J45" i="5" s="1"/>
  <c r="T45" i="5"/>
  <c r="S45" i="5"/>
  <c r="R45" i="5"/>
  <c r="Q45" i="5"/>
  <c r="P45" i="5"/>
  <c r="O45" i="5"/>
  <c r="N45" i="5"/>
  <c r="M45" i="5"/>
  <c r="L45" i="5"/>
  <c r="K45" i="5"/>
  <c r="I45" i="5"/>
  <c r="D45" i="5"/>
  <c r="W44" i="5"/>
  <c r="V44" i="5"/>
  <c r="U44" i="5"/>
  <c r="J44" i="5" s="1"/>
  <c r="T44" i="5"/>
  <c r="S44" i="5"/>
  <c r="R44" i="5"/>
  <c r="Q44" i="5"/>
  <c r="P44" i="5"/>
  <c r="O44" i="5"/>
  <c r="N44" i="5"/>
  <c r="M44" i="5"/>
  <c r="L44" i="5"/>
  <c r="K44" i="5"/>
  <c r="I44" i="5"/>
  <c r="D44" i="5"/>
  <c r="W43" i="5"/>
  <c r="V43" i="5"/>
  <c r="U43" i="5"/>
  <c r="J43" i="5" s="1"/>
  <c r="T43" i="5"/>
  <c r="S43" i="5"/>
  <c r="R43" i="5"/>
  <c r="Q43" i="5"/>
  <c r="P43" i="5"/>
  <c r="O43" i="5"/>
  <c r="N43" i="5"/>
  <c r="M43" i="5"/>
  <c r="L43" i="5"/>
  <c r="K43" i="5"/>
  <c r="I43" i="5"/>
  <c r="D43" i="5"/>
  <c r="W42" i="5"/>
  <c r="V42" i="5"/>
  <c r="U42" i="5"/>
  <c r="J42" i="5" s="1"/>
  <c r="T42" i="5"/>
  <c r="S42" i="5"/>
  <c r="R42" i="5"/>
  <c r="Q42" i="5"/>
  <c r="P42" i="5"/>
  <c r="O42" i="5"/>
  <c r="N42" i="5"/>
  <c r="M42" i="5"/>
  <c r="L42" i="5"/>
  <c r="K42" i="5"/>
  <c r="I42" i="5"/>
  <c r="D42" i="5"/>
  <c r="W41" i="5"/>
  <c r="V41" i="5"/>
  <c r="U41" i="5"/>
  <c r="J41" i="5" s="1"/>
  <c r="T41" i="5"/>
  <c r="S41" i="5"/>
  <c r="R41" i="5"/>
  <c r="Q41" i="5"/>
  <c r="P41" i="5"/>
  <c r="O41" i="5"/>
  <c r="N41" i="5"/>
  <c r="M41" i="5"/>
  <c r="L41" i="5"/>
  <c r="K41" i="5"/>
  <c r="I41" i="5"/>
  <c r="D41" i="5"/>
  <c r="W40" i="5"/>
  <c r="V40" i="5"/>
  <c r="U40" i="5"/>
  <c r="J40" i="5" s="1"/>
  <c r="T40" i="5"/>
  <c r="S40" i="5"/>
  <c r="R40" i="5"/>
  <c r="Q40" i="5"/>
  <c r="P40" i="5"/>
  <c r="O40" i="5"/>
  <c r="N40" i="5"/>
  <c r="M40" i="5"/>
  <c r="L40" i="5"/>
  <c r="K40" i="5"/>
  <c r="I40" i="5"/>
  <c r="D40" i="5"/>
  <c r="W39" i="5"/>
  <c r="V39" i="5"/>
  <c r="U39" i="5"/>
  <c r="J39" i="5" s="1"/>
  <c r="T39" i="5"/>
  <c r="S39" i="5"/>
  <c r="R39" i="5"/>
  <c r="Q39" i="5"/>
  <c r="P39" i="5"/>
  <c r="O39" i="5"/>
  <c r="N39" i="5"/>
  <c r="M39" i="5"/>
  <c r="L39" i="5"/>
  <c r="K39" i="5"/>
  <c r="I39" i="5"/>
  <c r="D39" i="5"/>
  <c r="W38" i="5"/>
  <c r="V38" i="5"/>
  <c r="U38" i="5"/>
  <c r="J38" i="5" s="1"/>
  <c r="T38" i="5"/>
  <c r="S38" i="5"/>
  <c r="R38" i="5"/>
  <c r="Q38" i="5"/>
  <c r="P38" i="5"/>
  <c r="O38" i="5"/>
  <c r="N38" i="5"/>
  <c r="M38" i="5"/>
  <c r="L38" i="5"/>
  <c r="K38" i="5"/>
  <c r="I38" i="5"/>
  <c r="D38" i="5"/>
  <c r="W37" i="5"/>
  <c r="V37" i="5"/>
  <c r="U37" i="5"/>
  <c r="J37" i="5" s="1"/>
  <c r="T37" i="5"/>
  <c r="S37" i="5"/>
  <c r="R37" i="5"/>
  <c r="Q37" i="5"/>
  <c r="P37" i="5"/>
  <c r="O37" i="5"/>
  <c r="N37" i="5"/>
  <c r="M37" i="5"/>
  <c r="L37" i="5"/>
  <c r="K37" i="5"/>
  <c r="I37" i="5"/>
  <c r="D37" i="5"/>
  <c r="W36" i="5"/>
  <c r="V36" i="5"/>
  <c r="U36" i="5"/>
  <c r="J36" i="5" s="1"/>
  <c r="T36" i="5"/>
  <c r="S36" i="5"/>
  <c r="R36" i="5"/>
  <c r="Q36" i="5"/>
  <c r="P36" i="5"/>
  <c r="O36" i="5"/>
  <c r="N36" i="5"/>
  <c r="M36" i="5"/>
  <c r="L36" i="5"/>
  <c r="K36" i="5"/>
  <c r="I36" i="5"/>
  <c r="D36" i="5"/>
  <c r="W35" i="5"/>
  <c r="V35" i="5"/>
  <c r="U35" i="5"/>
  <c r="J35" i="5" s="1"/>
  <c r="T35" i="5"/>
  <c r="S35" i="5"/>
  <c r="R35" i="5"/>
  <c r="Q35" i="5"/>
  <c r="P35" i="5"/>
  <c r="O35" i="5"/>
  <c r="N35" i="5"/>
  <c r="M35" i="5"/>
  <c r="L35" i="5"/>
  <c r="K35" i="5"/>
  <c r="I35" i="5"/>
  <c r="D35" i="5"/>
  <c r="W34" i="5"/>
  <c r="V34" i="5"/>
  <c r="U34" i="5"/>
  <c r="J34" i="5" s="1"/>
  <c r="T34" i="5"/>
  <c r="S34" i="5"/>
  <c r="R34" i="5"/>
  <c r="Q34" i="5"/>
  <c r="P34" i="5"/>
  <c r="O34" i="5"/>
  <c r="N34" i="5"/>
  <c r="M34" i="5"/>
  <c r="L34" i="5"/>
  <c r="K34" i="5"/>
  <c r="I34" i="5"/>
  <c r="D34" i="5"/>
  <c r="W33" i="5"/>
  <c r="V33" i="5"/>
  <c r="U33" i="5"/>
  <c r="J33" i="5" s="1"/>
  <c r="T33" i="5"/>
  <c r="S33" i="5"/>
  <c r="R33" i="5"/>
  <c r="Q33" i="5"/>
  <c r="P33" i="5"/>
  <c r="O33" i="5"/>
  <c r="N33" i="5"/>
  <c r="M33" i="5"/>
  <c r="L33" i="5"/>
  <c r="K33" i="5"/>
  <c r="I33" i="5"/>
  <c r="D33" i="5"/>
  <c r="W32" i="5"/>
  <c r="V32" i="5"/>
  <c r="U32" i="5"/>
  <c r="J32" i="5" s="1"/>
  <c r="T32" i="5"/>
  <c r="S32" i="5"/>
  <c r="R32" i="5"/>
  <c r="Q32" i="5"/>
  <c r="P32" i="5"/>
  <c r="O32" i="5"/>
  <c r="N32" i="5"/>
  <c r="M32" i="5"/>
  <c r="L32" i="5"/>
  <c r="K32" i="5"/>
  <c r="I32" i="5"/>
  <c r="D32" i="5"/>
  <c r="W31" i="5"/>
  <c r="V31" i="5"/>
  <c r="U31" i="5"/>
  <c r="J31" i="5" s="1"/>
  <c r="T31" i="5"/>
  <c r="S31" i="5"/>
  <c r="R31" i="5"/>
  <c r="Q31" i="5"/>
  <c r="P31" i="5"/>
  <c r="O31" i="5"/>
  <c r="N31" i="5"/>
  <c r="M31" i="5"/>
  <c r="L31" i="5"/>
  <c r="K31" i="5"/>
  <c r="I31" i="5"/>
  <c r="D31" i="5"/>
  <c r="W30" i="5"/>
  <c r="V30" i="5"/>
  <c r="U30" i="5"/>
  <c r="J30" i="5" s="1"/>
  <c r="T30" i="5"/>
  <c r="S30" i="5"/>
  <c r="R30" i="5"/>
  <c r="Q30" i="5"/>
  <c r="P30" i="5"/>
  <c r="O30" i="5"/>
  <c r="N30" i="5"/>
  <c r="M30" i="5"/>
  <c r="L30" i="5"/>
  <c r="K30" i="5"/>
  <c r="I30" i="5"/>
  <c r="D30" i="5"/>
  <c r="W29" i="5"/>
  <c r="V29" i="5"/>
  <c r="U29" i="5"/>
  <c r="J29" i="5" s="1"/>
  <c r="T29" i="5"/>
  <c r="S29" i="5"/>
  <c r="R29" i="5"/>
  <c r="Q29" i="5"/>
  <c r="P29" i="5"/>
  <c r="O29" i="5"/>
  <c r="N29" i="5"/>
  <c r="M29" i="5"/>
  <c r="L29" i="5"/>
  <c r="K29" i="5"/>
  <c r="I29" i="5"/>
  <c r="D29" i="5"/>
  <c r="W28" i="5"/>
  <c r="V28" i="5"/>
  <c r="U28" i="5"/>
  <c r="J28" i="5" s="1"/>
  <c r="T28" i="5"/>
  <c r="S28" i="5"/>
  <c r="R28" i="5"/>
  <c r="Q28" i="5"/>
  <c r="P28" i="5"/>
  <c r="O28" i="5"/>
  <c r="N28" i="5"/>
  <c r="M28" i="5"/>
  <c r="L28" i="5"/>
  <c r="K28" i="5"/>
  <c r="I28" i="5"/>
  <c r="D28" i="5"/>
  <c r="W27" i="5"/>
  <c r="V27" i="5"/>
  <c r="U27" i="5"/>
  <c r="J27" i="5" s="1"/>
  <c r="T27" i="5"/>
  <c r="S27" i="5"/>
  <c r="R27" i="5"/>
  <c r="Q27" i="5"/>
  <c r="P27" i="5"/>
  <c r="O27" i="5"/>
  <c r="N27" i="5"/>
  <c r="M27" i="5"/>
  <c r="L27" i="5"/>
  <c r="K27" i="5"/>
  <c r="I27" i="5"/>
  <c r="D27" i="5"/>
  <c r="W26" i="5"/>
  <c r="V26" i="5"/>
  <c r="U26" i="5"/>
  <c r="J26" i="5" s="1"/>
  <c r="T26" i="5"/>
  <c r="S26" i="5"/>
  <c r="R26" i="5"/>
  <c r="Q26" i="5"/>
  <c r="P26" i="5"/>
  <c r="O26" i="5"/>
  <c r="N26" i="5"/>
  <c r="M26" i="5"/>
  <c r="L26" i="5"/>
  <c r="K26" i="5"/>
  <c r="I26" i="5"/>
  <c r="D26" i="5"/>
  <c r="W25" i="5"/>
  <c r="V25" i="5"/>
  <c r="U25" i="5"/>
  <c r="J25" i="5" s="1"/>
  <c r="T25" i="5"/>
  <c r="S25" i="5"/>
  <c r="I25" i="5" s="1"/>
  <c r="R25" i="5"/>
  <c r="Q25" i="5"/>
  <c r="P25" i="5"/>
  <c r="O25" i="5"/>
  <c r="N25" i="5"/>
  <c r="M25" i="5"/>
  <c r="L25" i="5"/>
  <c r="K25" i="5"/>
  <c r="D25" i="5"/>
  <c r="W24" i="5"/>
  <c r="V24" i="5"/>
  <c r="U24" i="5"/>
  <c r="J24" i="5"/>
  <c r="T24" i="5"/>
  <c r="S24" i="5"/>
  <c r="I24" i="5" s="1"/>
  <c r="R24" i="5"/>
  <c r="Q24" i="5"/>
  <c r="P24" i="5"/>
  <c r="O24" i="5"/>
  <c r="N24" i="5"/>
  <c r="M24" i="5"/>
  <c r="L24" i="5"/>
  <c r="K24" i="5"/>
  <c r="D24" i="5"/>
  <c r="W23" i="5"/>
  <c r="V23" i="5"/>
  <c r="U23" i="5"/>
  <c r="J23" i="5"/>
  <c r="T23" i="5"/>
  <c r="S23" i="5"/>
  <c r="I23" i="5" s="1"/>
  <c r="R23" i="5"/>
  <c r="Q23" i="5"/>
  <c r="P23" i="5"/>
  <c r="O23" i="5"/>
  <c r="N23" i="5"/>
  <c r="M23" i="5"/>
  <c r="L23" i="5"/>
  <c r="K23" i="5"/>
  <c r="D23" i="5"/>
  <c r="W22" i="5"/>
  <c r="V22" i="5"/>
  <c r="U22" i="5"/>
  <c r="J22" i="5"/>
  <c r="T22" i="5"/>
  <c r="S22" i="5"/>
  <c r="I22" i="5" s="1"/>
  <c r="R22" i="5"/>
  <c r="Q22" i="5"/>
  <c r="P22" i="5"/>
  <c r="O22" i="5"/>
  <c r="N22" i="5"/>
  <c r="M22" i="5"/>
  <c r="L22" i="5"/>
  <c r="K22" i="5"/>
  <c r="D22" i="5"/>
  <c r="W21" i="5"/>
  <c r="V21" i="5"/>
  <c r="U21" i="5"/>
  <c r="J21" i="5"/>
  <c r="T21" i="5"/>
  <c r="S21" i="5"/>
  <c r="I21" i="5" s="1"/>
  <c r="R21" i="5"/>
  <c r="Q21" i="5"/>
  <c r="P21" i="5"/>
  <c r="O21" i="5"/>
  <c r="N21" i="5"/>
  <c r="M21" i="5"/>
  <c r="L21" i="5"/>
  <c r="K21" i="5"/>
  <c r="D21" i="5"/>
  <c r="W20" i="5"/>
  <c r="V20" i="5"/>
  <c r="U20" i="5"/>
  <c r="J20" i="5"/>
  <c r="T20" i="5"/>
  <c r="S20" i="5"/>
  <c r="I20" i="5" s="1"/>
  <c r="R20" i="5"/>
  <c r="Q20" i="5"/>
  <c r="P20" i="5"/>
  <c r="O20" i="5"/>
  <c r="N20" i="5"/>
  <c r="M20" i="5"/>
  <c r="L20" i="5"/>
  <c r="K20" i="5"/>
  <c r="W19" i="5"/>
  <c r="V19" i="5"/>
  <c r="U19" i="5"/>
  <c r="T19" i="5"/>
  <c r="S19" i="5"/>
  <c r="R19" i="5"/>
  <c r="I19" i="5"/>
  <c r="Q19" i="5"/>
  <c r="P19" i="5"/>
  <c r="O19" i="5"/>
  <c r="N19" i="5"/>
  <c r="M19" i="5"/>
  <c r="L19" i="5"/>
  <c r="K19" i="5"/>
  <c r="J19" i="5"/>
  <c r="W18" i="5"/>
  <c r="V18" i="5"/>
  <c r="U18" i="5"/>
  <c r="J18" i="5"/>
  <c r="T18" i="5"/>
  <c r="S18" i="5"/>
  <c r="I18" i="5" s="1"/>
  <c r="R18" i="5"/>
  <c r="Q18" i="5"/>
  <c r="P18" i="5"/>
  <c r="O18" i="5"/>
  <c r="N18" i="5"/>
  <c r="M18" i="5"/>
  <c r="L18" i="5"/>
  <c r="K18" i="5"/>
  <c r="W17" i="5"/>
  <c r="V17" i="5"/>
  <c r="U17" i="5"/>
  <c r="T17" i="5"/>
  <c r="S17" i="5"/>
  <c r="R17" i="5"/>
  <c r="I17" i="5"/>
  <c r="Q17" i="5"/>
  <c r="P17" i="5"/>
  <c r="O17" i="5"/>
  <c r="N17" i="5"/>
  <c r="M17" i="5"/>
  <c r="L17" i="5"/>
  <c r="K17" i="5"/>
  <c r="J17" i="5"/>
  <c r="W16" i="5"/>
  <c r="V16" i="5"/>
  <c r="U16" i="5"/>
  <c r="J16" i="5"/>
  <c r="T16" i="5"/>
  <c r="S16" i="5"/>
  <c r="I16" i="5" s="1"/>
  <c r="R16" i="5"/>
  <c r="Q16" i="5"/>
  <c r="P16" i="5"/>
  <c r="O16" i="5"/>
  <c r="N16" i="5"/>
  <c r="M16" i="5"/>
  <c r="L16" i="5"/>
  <c r="K16" i="5"/>
  <c r="W15" i="5"/>
  <c r="V15" i="5"/>
  <c r="U15" i="5"/>
  <c r="T15" i="5"/>
  <c r="S15" i="5"/>
  <c r="R15" i="5"/>
  <c r="I15" i="5"/>
  <c r="Q15" i="5"/>
  <c r="P15" i="5"/>
  <c r="O15" i="5"/>
  <c r="N15" i="5"/>
  <c r="M15" i="5"/>
  <c r="L15" i="5"/>
  <c r="K15" i="5"/>
  <c r="J15" i="5"/>
  <c r="W14" i="5"/>
  <c r="V14" i="5"/>
  <c r="U14" i="5"/>
  <c r="J14" i="5"/>
  <c r="T14" i="5"/>
  <c r="S14" i="5"/>
  <c r="I14" i="5" s="1"/>
  <c r="R14" i="5"/>
  <c r="Q14" i="5"/>
  <c r="P14" i="5"/>
  <c r="O14" i="5"/>
  <c r="N14" i="5"/>
  <c r="M14" i="5"/>
  <c r="L14" i="5"/>
  <c r="K14" i="5"/>
  <c r="W13" i="5"/>
  <c r="V13" i="5"/>
  <c r="U13" i="5"/>
  <c r="T13" i="5"/>
  <c r="S13" i="5"/>
  <c r="R13" i="5"/>
  <c r="I13" i="5"/>
  <c r="Q13" i="5"/>
  <c r="P13" i="5"/>
  <c r="O13" i="5"/>
  <c r="N13" i="5"/>
  <c r="M13" i="5"/>
  <c r="L13" i="5"/>
  <c r="K13" i="5"/>
  <c r="J13" i="5"/>
  <c r="W12" i="5"/>
  <c r="V12" i="5"/>
  <c r="U12" i="5"/>
  <c r="J12" i="5"/>
  <c r="T12" i="5"/>
  <c r="S12" i="5"/>
  <c r="I12" i="5" s="1"/>
  <c r="R12" i="5"/>
  <c r="Q12" i="5"/>
  <c r="P12" i="5"/>
  <c r="O12" i="5"/>
  <c r="N12" i="5"/>
  <c r="M12" i="5"/>
  <c r="L12" i="5"/>
  <c r="K12" i="5"/>
  <c r="W11" i="5"/>
  <c r="V11" i="5"/>
  <c r="U11" i="5"/>
  <c r="T11" i="5"/>
  <c r="S11" i="5"/>
  <c r="R11" i="5"/>
  <c r="I11" i="5"/>
  <c r="Q11" i="5"/>
  <c r="P11" i="5"/>
  <c r="O11" i="5"/>
  <c r="N11" i="5"/>
  <c r="M11" i="5"/>
  <c r="L11" i="5"/>
  <c r="K11" i="5"/>
  <c r="J11" i="5"/>
  <c r="W10" i="5"/>
  <c r="V10" i="5"/>
  <c r="U10" i="5"/>
  <c r="J10" i="5"/>
  <c r="T10" i="5"/>
  <c r="S10" i="5"/>
  <c r="I10" i="5" s="1"/>
  <c r="R10" i="5"/>
  <c r="Q10" i="5"/>
  <c r="P10" i="5"/>
  <c r="O10" i="5"/>
  <c r="N10" i="5"/>
  <c r="M10" i="5"/>
  <c r="L10" i="5"/>
  <c r="K10" i="5"/>
  <c r="E59" i="4"/>
  <c r="E65" i="4" s="1"/>
  <c r="E45" i="4"/>
  <c r="D39" i="4"/>
  <c r="D31" i="4"/>
  <c r="C39" i="4"/>
  <c r="E39" i="4" s="1"/>
  <c r="F30" i="4"/>
  <c r="F29" i="4"/>
  <c r="F28" i="4"/>
  <c r="F27" i="4"/>
  <c r="F31" i="4"/>
  <c r="E25" i="4"/>
  <c r="E63" i="4" s="1"/>
  <c r="D25" i="4"/>
  <c r="C38" i="4" s="1"/>
  <c r="E46" i="4" s="1"/>
  <c r="E64" i="4" s="1"/>
  <c r="E15" i="4"/>
  <c r="E62" i="4" s="1"/>
  <c r="G24" i="2"/>
  <c r="G23" i="2"/>
  <c r="I35" i="2"/>
  <c r="I34" i="2"/>
  <c r="I33" i="2"/>
  <c r="I32" i="2"/>
  <c r="I31" i="2"/>
  <c r="L3" i="5" l="1"/>
  <c r="E21" i="5" s="1"/>
  <c r="E28" i="5" l="1"/>
  <c r="E44" i="5"/>
  <c r="E60" i="5"/>
  <c r="E63" i="5"/>
  <c r="E47" i="5"/>
  <c r="E31" i="5"/>
  <c r="E20" i="5"/>
  <c r="E36" i="5"/>
  <c r="E52" i="5"/>
  <c r="E19" i="5"/>
  <c r="F19" i="5" s="1"/>
  <c r="E55" i="5"/>
  <c r="E39" i="5"/>
  <c r="E23" i="5"/>
  <c r="E26" i="5"/>
  <c r="E34" i="5"/>
  <c r="E42" i="5"/>
  <c r="E50" i="5"/>
  <c r="E58" i="5"/>
  <c r="E66" i="5"/>
  <c r="E65" i="5"/>
  <c r="E57" i="5"/>
  <c r="E49" i="5"/>
  <c r="E41" i="5"/>
  <c r="E33" i="5"/>
  <c r="E25" i="5"/>
  <c r="E24" i="5"/>
  <c r="E32" i="5"/>
  <c r="E40" i="5"/>
  <c r="E48" i="5"/>
  <c r="E56" i="5"/>
  <c r="E64" i="5"/>
  <c r="E68" i="5"/>
  <c r="E59" i="5"/>
  <c r="E51" i="5"/>
  <c r="E43" i="5"/>
  <c r="E35" i="5"/>
  <c r="E27" i="5"/>
  <c r="E22" i="5"/>
  <c r="E30" i="5"/>
  <c r="E38" i="5"/>
  <c r="E46" i="5"/>
  <c r="E54" i="5"/>
  <c r="E62" i="5"/>
  <c r="E67" i="5"/>
  <c r="E61" i="5"/>
  <c r="E53" i="5"/>
  <c r="E45" i="5"/>
  <c r="E37" i="5"/>
  <c r="E29" i="5"/>
  <c r="F20" i="5"/>
  <c r="F21" i="5" s="1"/>
  <c r="F22" i="5" s="1"/>
  <c r="F23" i="5" l="1"/>
  <c r="F24" i="5" s="1"/>
  <c r="F25" i="5" s="1"/>
  <c r="F26" i="5" s="1"/>
  <c r="L5" i="5"/>
  <c r="F32" i="2" l="1"/>
  <c r="F33" i="2" s="1"/>
  <c r="F27" i="5"/>
  <c r="F28" i="5" s="1"/>
  <c r="F29" i="5" s="1"/>
  <c r="F30" i="5" s="1"/>
  <c r="L6" i="5"/>
  <c r="F31" i="5" l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L4" i="5"/>
</calcChain>
</file>

<file path=xl/sharedStrings.xml><?xml version="1.0" encoding="utf-8"?>
<sst xmlns="http://schemas.openxmlformats.org/spreadsheetml/2006/main" count="188" uniqueCount="164">
  <si>
    <t>Masterpoint file</t>
  </si>
  <si>
    <t>Player 1</t>
  </si>
  <si>
    <t>Player 2</t>
  </si>
  <si>
    <t>Player 3</t>
  </si>
  <si>
    <t>Player 4</t>
  </si>
  <si>
    <t>ABF no</t>
  </si>
  <si>
    <t>NAME:</t>
  </si>
  <si>
    <t>EMAIL:</t>
  </si>
  <si>
    <t>DATE:</t>
  </si>
  <si>
    <t>YOUR CONTACT DETAILS</t>
  </si>
  <si>
    <t>Player 5</t>
  </si>
  <si>
    <t>Player 6</t>
  </si>
  <si>
    <t>PHONE:</t>
  </si>
  <si>
    <t xml:space="preserve">Player </t>
  </si>
  <si>
    <t>CLUB 
NUMBER</t>
  </si>
  <si>
    <t>CLUB DETAILS</t>
  </si>
  <si>
    <t>* This will normally be half the number of teams times the number of rounds.</t>
  </si>
  <si>
    <t xml:space="preserve">This worksheet has been protected to prevent you from accidentally deleting formulas. </t>
  </si>
  <si>
    <t>PLEASE DO NOT SEND ANY DOCUMENTS OR MONEY TO THE ABF NOR TO THE NSWBA</t>
  </si>
  <si>
    <t>This file, duly completed</t>
  </si>
  <si>
    <t>** These are calculated automatically from the event details supplied above.</t>
  </si>
  <si>
    <t xml:space="preserve">NUMBER OF BOARDS PER MATCH    </t>
  </si>
  <si>
    <t xml:space="preserve">TOTAL NUMBER OF MATCHES IN EVENT*    </t>
  </si>
  <si>
    <t>DETAILS OF TEAM PROGRESSING TO THE STATE FINAL</t>
  </si>
  <si>
    <t>Reserve Team</t>
  </si>
  <si>
    <t>Table 1.   OUTRIGHT WINNER AWARDS:  Weight = 1.0</t>
  </si>
  <si>
    <t>Tables</t>
  </si>
  <si>
    <t>s=2 calc</t>
  </si>
  <si>
    <t>44% of S=4</t>
  </si>
  <si>
    <t>52% of S=4</t>
  </si>
  <si>
    <t>S = 2</t>
  </si>
  <si>
    <t>s=3 calc</t>
  </si>
  <si>
    <t>72% of S=4</t>
  </si>
  <si>
    <t>80% of S=4</t>
  </si>
  <si>
    <t>S = 3</t>
  </si>
  <si>
    <t>Cumulative</t>
  </si>
  <si>
    <t>Award to  winner</t>
  </si>
  <si>
    <t>T/3</t>
  </si>
  <si>
    <t>Award to place 2</t>
  </si>
  <si>
    <t>Award to place 3</t>
  </si>
  <si>
    <t>Award to place 4</t>
  </si>
  <si>
    <t>Award to place 5</t>
  </si>
  <si>
    <t>Award to place 6</t>
  </si>
  <si>
    <t>Award to place 7</t>
  </si>
  <si>
    <t>Award to place 8</t>
  </si>
  <si>
    <t>Award to place 9</t>
  </si>
  <si>
    <t>Award to place 10</t>
  </si>
  <si>
    <t>Award to place 11</t>
  </si>
  <si>
    <t>Award to place 12</t>
  </si>
  <si>
    <t>Award to place 13</t>
  </si>
  <si>
    <t>Award to place 14</t>
  </si>
  <si>
    <t>Award to place 15</t>
  </si>
  <si>
    <t>Award to place 16</t>
  </si>
  <si>
    <t>Award to place 17</t>
  </si>
  <si>
    <t>Award to place 18</t>
  </si>
  <si>
    <t>Award to place 19</t>
  </si>
  <si>
    <t>Award to place 20</t>
  </si>
  <si>
    <t>Award to place 21</t>
  </si>
  <si>
    <t>Award to place 22</t>
  </si>
  <si>
    <t>Award to place 23</t>
  </si>
  <si>
    <t>Award to place 24</t>
  </si>
  <si>
    <t>Award to place 25</t>
  </si>
  <si>
    <t>Award to place 26</t>
  </si>
  <si>
    <t>Award to place 27</t>
  </si>
  <si>
    <t>Award to place 28</t>
  </si>
  <si>
    <t>Award to place 29</t>
  </si>
  <si>
    <t>Award to place 30</t>
  </si>
  <si>
    <t>Award to place 31</t>
  </si>
  <si>
    <t>Award to place 32</t>
  </si>
  <si>
    <t>Award to place 33</t>
  </si>
  <si>
    <t>Award to place 34</t>
  </si>
  <si>
    <t>Award to place 35</t>
  </si>
  <si>
    <t>Award to place 36</t>
  </si>
  <si>
    <t>Award to place 37</t>
  </si>
  <si>
    <t>Award to place 38</t>
  </si>
  <si>
    <t>Award to place 39</t>
  </si>
  <si>
    <t>Award to place 40</t>
  </si>
  <si>
    <t>Award to place 41</t>
  </si>
  <si>
    <t>MASTERPOINT CALCULATOR</t>
  </si>
  <si>
    <t xml:space="preserve">CLUB  
VENUE  </t>
  </si>
  <si>
    <t xml:space="preserve">DIRECTOR  </t>
  </si>
  <si>
    <t xml:space="preserve">**TOTAL MASTERPOINTS AWARDED   </t>
  </si>
  <si>
    <t xml:space="preserve">**Total Outright awards   </t>
  </si>
  <si>
    <t xml:space="preserve">**Total Sessional awards   </t>
  </si>
  <si>
    <t/>
  </si>
  <si>
    <t>CLUB QUALIFYING EVENTS</t>
  </si>
  <si>
    <t>Region</t>
  </si>
  <si>
    <t>Club name</t>
  </si>
  <si>
    <t>No of teams</t>
  </si>
  <si>
    <t>No of teams going</t>
  </si>
  <si>
    <t>Masterpoints</t>
  </si>
  <si>
    <t>taking part</t>
  </si>
  <si>
    <t>to Regional final</t>
  </si>
  <si>
    <t>$</t>
  </si>
  <si>
    <t>(A)</t>
  </si>
  <si>
    <t>(B)</t>
  </si>
  <si>
    <t>Date held</t>
  </si>
  <si>
    <t>Income:</t>
  </si>
  <si>
    <t>Entry fees</t>
  </si>
  <si>
    <t>Teams qualified from Regional Finals</t>
  </si>
  <si>
    <t>Teams directly nominated</t>
  </si>
  <si>
    <t>Adjustments - please describe:</t>
  </si>
  <si>
    <t>Total adjustments</t>
  </si>
  <si>
    <t>Total income</t>
  </si>
  <si>
    <t>Expenses to be reimbursed (please list below and provide receipts to the NSWBA):</t>
  </si>
  <si>
    <t>Director</t>
  </si>
  <si>
    <t>Boards</t>
  </si>
  <si>
    <t>Room hire</t>
  </si>
  <si>
    <t>Catering</t>
  </si>
  <si>
    <t>Other - please list:</t>
  </si>
  <si>
    <t>Total expenses</t>
  </si>
  <si>
    <t>FINANCIAL SUMMARY</t>
  </si>
  <si>
    <t>Masterpoints from club qualifying events</t>
  </si>
  <si>
    <t>Due to NSWBA</t>
  </si>
  <si>
    <t xml:space="preserve">Masterpoints from club regional finals </t>
  </si>
  <si>
    <t>To be reimbursed by NSWBA</t>
  </si>
  <si>
    <t>Complete the following Table</t>
  </si>
  <si>
    <t>S (no. of sessions)=</t>
  </si>
  <si>
    <t>Winner's award</t>
  </si>
  <si>
    <t>T (no. of tables) =</t>
  </si>
  <si>
    <t>Total award (pairs)</t>
  </si>
  <si>
    <t>W (weighting) =</t>
  </si>
  <si>
    <t>Total award (teams)</t>
  </si>
  <si>
    <t>Total award (Butler pairs)</t>
  </si>
  <si>
    <t>S = 4</t>
  </si>
  <si>
    <t>S = 5</t>
  </si>
  <si>
    <t>S = 6</t>
  </si>
  <si>
    <t>S = 7</t>
  </si>
  <si>
    <t>S = 8</t>
  </si>
  <si>
    <t>S = 9</t>
  </si>
  <si>
    <t>S = 10</t>
  </si>
  <si>
    <t>Table 2.   TOTAL OUTRIGHT AWARDS</t>
  </si>
  <si>
    <t>Award to place 42</t>
  </si>
  <si>
    <t>Award to place 43</t>
  </si>
  <si>
    <t>Award to place 44</t>
  </si>
  <si>
    <t>Award to place 45</t>
  </si>
  <si>
    <t>Award to place 46</t>
  </si>
  <si>
    <t>Award to place 47</t>
  </si>
  <si>
    <t>Award to place 48</t>
  </si>
  <si>
    <t>Award to place 49</t>
  </si>
  <si>
    <t>Award to place 50</t>
  </si>
  <si>
    <t>COUNTRY TEAMS</t>
  </si>
  <si>
    <r>
      <t>List of players and ABF numbers for team progressing to the State Final (</t>
    </r>
    <r>
      <rPr>
        <b/>
        <sz val="11"/>
        <color indexed="8"/>
        <rFont val="Calibri"/>
        <family val="2"/>
      </rPr>
      <t>i.e.</t>
    </r>
    <r>
      <rPr>
        <b/>
        <i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fill in section below)</t>
    </r>
  </si>
  <si>
    <t>ZONAL FINAL</t>
  </si>
  <si>
    <t>If your club held an event classified as a Zonal Final, complete this form by filling in the pink-shaded cells and then complete the Balance Sheet worksheet.</t>
  </si>
  <si>
    <t>ZONE</t>
  </si>
  <si>
    <t>ZONAL FINAL DETAILS</t>
  </si>
  <si>
    <t xml:space="preserve">NUMBER OF TEAMS IN ZONAL FINAL    </t>
  </si>
  <si>
    <t xml:space="preserve">NUMBER OF SESSIONS IN ZONAL FINAL    </t>
  </si>
  <si>
    <r>
      <t xml:space="preserve">Please send the following to your </t>
    </r>
    <r>
      <rPr>
        <b/>
        <sz val="11"/>
        <color indexed="10"/>
        <rFont val="Calibri"/>
        <family val="2"/>
      </rPr>
      <t>Zonal Coordinator</t>
    </r>
    <r>
      <rPr>
        <b/>
        <sz val="11"/>
        <color indexed="8"/>
        <rFont val="Calibri"/>
        <family val="2"/>
      </rPr>
      <t>:</t>
    </r>
  </si>
  <si>
    <t>Copy of the results of your Zonal Final</t>
  </si>
  <si>
    <t>Zonal Representative Team</t>
  </si>
  <si>
    <t>ZONAL COORDINATOR'S SUMMARY</t>
  </si>
  <si>
    <t>ZONE (North / South &amp; West / Outer Metro)</t>
  </si>
  <si>
    <t xml:space="preserve">DETAILS OF TEAMS QUALIFYING FOR ZONAL FINAL </t>
  </si>
  <si>
    <t>REGIONAL FINALS QUALIFYING TEAMS TO THE ZONAL FINAL</t>
  </si>
  <si>
    <t>to Zonal Final</t>
  </si>
  <si>
    <t>NOMINATIONS DIRECT TO THE ZONAL FINAL</t>
  </si>
  <si>
    <t>Club hosting zonal final on behalf of NSWBA</t>
  </si>
  <si>
    <t>Zonal final entry fees</t>
  </si>
  <si>
    <t>Zonal final expenses</t>
  </si>
  <si>
    <t>Entry fee to Zonal Final</t>
  </si>
  <si>
    <t>COUNTRY TEAMS 2016</t>
  </si>
  <si>
    <t xml:space="preserve"> @ $150 per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</si>
</sst>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"/>
    <numFmt numFmtId="166" formatCode="0.0000000"/>
  </numFmts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3" borderId="36" applyNumberFormat="0" applyAlignment="0" applyProtection="0"/>
    <xf numFmtId="0" fontId="6" fillId="4" borderId="0" applyNumberFormat="0" applyBorder="0" applyAlignment="0" applyProtection="0"/>
  </cellStyleXfs>
  <cellXfs count="129">
    <xf numFmtId="0" fontId="0" fillId="0" borderId="0" xfId="0"/>
    <xf numFmtId="0" fontId="7" fillId="0" borderId="0" xfId="0" applyFont="1"/>
    <xf numFmtId="0" fontId="0" fillId="0" borderId="0" xfId="0" applyBorder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9" fillId="0" borderId="0" xfId="0" applyFont="1" applyBorder="1"/>
    <xf numFmtId="0" fontId="7" fillId="0" borderId="1" xfId="0" applyFont="1" applyBorder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12" fillId="0" borderId="2" xfId="0" applyFont="1" applyBorder="1"/>
    <xf numFmtId="0" fontId="8" fillId="0" borderId="3" xfId="0" applyFont="1" applyBorder="1"/>
    <xf numFmtId="0" fontId="7" fillId="0" borderId="2" xfId="0" applyFont="1" applyBorder="1"/>
    <xf numFmtId="0" fontId="7" fillId="0" borderId="4" xfId="0" applyFont="1" applyBorder="1"/>
    <xf numFmtId="0" fontId="0" fillId="0" borderId="5" xfId="0" applyBorder="1"/>
    <xf numFmtId="0" fontId="7" fillId="0" borderId="5" xfId="0" applyFont="1" applyBorder="1" applyAlignment="1">
      <alignment horizontal="right"/>
    </xf>
    <xf numFmtId="0" fontId="0" fillId="0" borderId="6" xfId="0" applyBorder="1"/>
    <xf numFmtId="0" fontId="8" fillId="0" borderId="2" xfId="0" applyFont="1" applyBorder="1"/>
    <xf numFmtId="0" fontId="0" fillId="0" borderId="4" xfId="0" applyBorder="1"/>
    <xf numFmtId="0" fontId="13" fillId="0" borderId="0" xfId="0" applyFont="1"/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15" fillId="4" borderId="7" xfId="3" applyNumberFormat="1" applyFont="1" applyBorder="1" applyAlignment="1" applyProtection="1">
      <alignment vertical="center"/>
    </xf>
    <xf numFmtId="0" fontId="11" fillId="0" borderId="0" xfId="0" applyFont="1" applyBorder="1"/>
    <xf numFmtId="0" fontId="7" fillId="3" borderId="7" xfId="2" applyFont="1" applyBorder="1"/>
    <xf numFmtId="0" fontId="7" fillId="3" borderId="8" xfId="2" applyFont="1" applyBorder="1"/>
    <xf numFmtId="0" fontId="7" fillId="3" borderId="9" xfId="2" applyFont="1" applyBorder="1"/>
    <xf numFmtId="0" fontId="7" fillId="3" borderId="10" xfId="2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right" vertical="center" wrapText="1"/>
    </xf>
    <xf numFmtId="0" fontId="16" fillId="0" borderId="0" xfId="0" applyFont="1"/>
    <xf numFmtId="166" fontId="0" fillId="0" borderId="0" xfId="0" applyNumberFormat="1" applyBorder="1"/>
    <xf numFmtId="0" fontId="0" fillId="0" borderId="11" xfId="0" applyBorder="1"/>
    <xf numFmtId="0" fontId="7" fillId="0" borderId="0" xfId="0" applyFont="1" applyBorder="1" applyAlignment="1">
      <alignment horizontal="center" vertical="center"/>
    </xf>
    <xf numFmtId="165" fontId="0" fillId="0" borderId="0" xfId="0" applyNumberForma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17" fillId="0" borderId="0" xfId="0" applyFont="1"/>
    <xf numFmtId="0" fontId="0" fillId="0" borderId="0" xfId="0" quotePrefix="1"/>
    <xf numFmtId="0" fontId="12" fillId="0" borderId="0" xfId="0" applyFont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0" fillId="0" borderId="17" xfId="0" applyBorder="1"/>
    <xf numFmtId="0" fontId="7" fillId="0" borderId="18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right"/>
    </xf>
    <xf numFmtId="0" fontId="0" fillId="0" borderId="7" xfId="0" applyBorder="1"/>
    <xf numFmtId="0" fontId="0" fillId="0" borderId="12" xfId="0" applyBorder="1"/>
    <xf numFmtId="2" fontId="0" fillId="0" borderId="7" xfId="0" applyNumberFormat="1" applyBorder="1"/>
    <xf numFmtId="0" fontId="7" fillId="0" borderId="0" xfId="0" applyFont="1" applyAlignment="1">
      <alignment horizontal="right"/>
    </xf>
    <xf numFmtId="2" fontId="0" fillId="0" borderId="19" xfId="0" applyNumberFormat="1" applyBorder="1"/>
    <xf numFmtId="0" fontId="0" fillId="0" borderId="0" xfId="0" applyFont="1"/>
    <xf numFmtId="0" fontId="0" fillId="0" borderId="14" xfId="0" applyBorder="1"/>
    <xf numFmtId="1" fontId="0" fillId="0" borderId="19" xfId="0" applyNumberFormat="1" applyBorder="1"/>
    <xf numFmtId="0" fontId="0" fillId="0" borderId="0" xfId="0" applyFont="1" applyBorder="1"/>
    <xf numFmtId="0" fontId="0" fillId="5" borderId="7" xfId="0" applyFill="1" applyBorder="1"/>
    <xf numFmtId="0" fontId="0" fillId="0" borderId="19" xfId="0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0" fillId="0" borderId="0" xfId="0" applyAlignment="1">
      <alignment horizontal="right"/>
    </xf>
    <xf numFmtId="1" fontId="0" fillId="0" borderId="7" xfId="0" applyNumberFormat="1" applyBorder="1"/>
    <xf numFmtId="0" fontId="0" fillId="0" borderId="7" xfId="0" applyFont="1" applyBorder="1"/>
    <xf numFmtId="0" fontId="0" fillId="0" borderId="18" xfId="0" applyFont="1" applyBorder="1"/>
    <xf numFmtId="0" fontId="7" fillId="0" borderId="0" xfId="0" applyFont="1" applyFill="1" applyBorder="1"/>
    <xf numFmtId="0" fontId="0" fillId="0" borderId="7" xfId="0" quotePrefix="1" applyBorder="1"/>
    <xf numFmtId="0" fontId="7" fillId="0" borderId="7" xfId="0" applyFont="1" applyBorder="1"/>
    <xf numFmtId="0" fontId="0" fillId="0" borderId="13" xfId="0" applyBorder="1"/>
    <xf numFmtId="0" fontId="4" fillId="2" borderId="20" xfId="1" applyFont="1" applyBorder="1" applyAlignment="1" applyProtection="1">
      <alignment horizontal="center" vertical="center"/>
      <protection locked="0"/>
    </xf>
    <xf numFmtId="0" fontId="4" fillId="2" borderId="7" xfId="1" applyFont="1" applyBorder="1" applyProtection="1">
      <protection locked="0"/>
    </xf>
    <xf numFmtId="0" fontId="18" fillId="0" borderId="0" xfId="0" applyFont="1" applyAlignment="1">
      <alignment horizontal="right"/>
    </xf>
    <xf numFmtId="2" fontId="18" fillId="6" borderId="0" xfId="0" applyNumberFormat="1" applyFont="1" applyFill="1"/>
    <xf numFmtId="0" fontId="16" fillId="0" borderId="0" xfId="0" applyFont="1" applyBorder="1"/>
    <xf numFmtId="0" fontId="19" fillId="0" borderId="21" xfId="0" applyFont="1" applyBorder="1"/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/>
    <xf numFmtId="164" fontId="19" fillId="0" borderId="25" xfId="0" applyNumberFormat="1" applyFont="1" applyBorder="1"/>
    <xf numFmtId="164" fontId="19" fillId="0" borderId="26" xfId="0" applyNumberFormat="1" applyFont="1" applyBorder="1"/>
    <xf numFmtId="2" fontId="0" fillId="0" borderId="0" xfId="0" applyNumberFormat="1"/>
    <xf numFmtId="2" fontId="0" fillId="0" borderId="0" xfId="0" applyNumberFormat="1" applyBorder="1"/>
    <xf numFmtId="0" fontId="19" fillId="0" borderId="27" xfId="0" applyFont="1" applyBorder="1"/>
    <xf numFmtId="164" fontId="19" fillId="0" borderId="28" xfId="0" applyNumberFormat="1" applyFont="1" applyBorder="1"/>
    <xf numFmtId="164" fontId="19" fillId="0" borderId="29" xfId="0" applyNumberFormat="1" applyFont="1" applyBorder="1"/>
    <xf numFmtId="0" fontId="11" fillId="7" borderId="0" xfId="0" applyFont="1" applyFill="1" applyProtection="1"/>
    <xf numFmtId="0" fontId="4" fillId="8" borderId="7" xfId="1" applyFont="1" applyFill="1" applyBorder="1" applyAlignment="1" applyProtection="1">
      <alignment horizontal="center"/>
      <protection locked="0"/>
    </xf>
    <xf numFmtId="0" fontId="4" fillId="8" borderId="20" xfId="1" applyFill="1" applyBorder="1" applyAlignment="1" applyProtection="1">
      <alignment horizontal="center"/>
      <protection locked="0"/>
    </xf>
    <xf numFmtId="0" fontId="4" fillId="8" borderId="7" xfId="1" applyFill="1" applyBorder="1" applyAlignment="1" applyProtection="1">
      <alignment horizontal="center"/>
      <protection locked="0"/>
    </xf>
    <xf numFmtId="0" fontId="4" fillId="2" borderId="7" xfId="1" applyFont="1" applyBorder="1" applyAlignment="1" applyProtection="1">
      <alignment horizontal="center"/>
      <protection locked="0"/>
    </xf>
    <xf numFmtId="0" fontId="4" fillId="2" borderId="7" xfId="1" applyBorder="1" applyAlignment="1" applyProtection="1">
      <alignment horizontal="center"/>
      <protection locked="0"/>
    </xf>
    <xf numFmtId="0" fontId="4" fillId="2" borderId="10" xfId="1" applyFont="1" applyBorder="1" applyAlignment="1" applyProtection="1">
      <alignment horizontal="center"/>
      <protection locked="0"/>
    </xf>
    <xf numFmtId="0" fontId="4" fillId="2" borderId="10" xfId="1" applyBorder="1" applyAlignment="1" applyProtection="1">
      <alignment horizontal="center"/>
      <protection locked="0"/>
    </xf>
    <xf numFmtId="0" fontId="4" fillId="2" borderId="30" xfId="1" applyBorder="1" applyAlignment="1" applyProtection="1">
      <alignment horizontal="center"/>
      <protection locked="0"/>
    </xf>
    <xf numFmtId="0" fontId="7" fillId="3" borderId="7" xfId="2" applyFont="1" applyBorder="1" applyAlignment="1">
      <alignment horizontal="center"/>
    </xf>
    <xf numFmtId="0" fontId="7" fillId="3" borderId="8" xfId="2" applyFont="1" applyBorder="1" applyAlignment="1">
      <alignment horizontal="center"/>
    </xf>
    <xf numFmtId="0" fontId="7" fillId="3" borderId="20" xfId="2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4" fillId="2" borderId="12" xfId="1" applyFont="1" applyBorder="1" applyAlignment="1" applyProtection="1">
      <alignment horizontal="left" vertical="center"/>
      <protection locked="0"/>
    </xf>
    <xf numFmtId="0" fontId="4" fillId="2" borderId="13" xfId="1" applyBorder="1" applyAlignment="1" applyProtection="1">
      <alignment horizontal="left" vertical="center"/>
      <protection locked="0"/>
    </xf>
    <xf numFmtId="0" fontId="4" fillId="2" borderId="14" xfId="1" applyBorder="1" applyAlignment="1" applyProtection="1">
      <alignment horizontal="left" vertical="center"/>
      <protection locked="0"/>
    </xf>
    <xf numFmtId="0" fontId="7" fillId="0" borderId="3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4" fillId="2" borderId="12" xfId="1" applyFont="1" applyBorder="1" applyAlignment="1" applyProtection="1">
      <alignment horizontal="left"/>
      <protection locked="0"/>
    </xf>
    <xf numFmtId="0" fontId="4" fillId="2" borderId="13" xfId="1" applyFont="1" applyBorder="1" applyAlignment="1" applyProtection="1">
      <alignment horizontal="left"/>
      <protection locked="0"/>
    </xf>
    <xf numFmtId="0" fontId="4" fillId="2" borderId="14" xfId="1" applyFont="1" applyBorder="1" applyAlignment="1" applyProtection="1">
      <alignment horizontal="left"/>
      <protection locked="0"/>
    </xf>
    <xf numFmtId="0" fontId="4" fillId="2" borderId="7" xfId="1" applyFont="1" applyBorder="1" applyAlignment="1" applyProtection="1">
      <alignment horizontal="left" vertical="center"/>
      <protection locked="0"/>
    </xf>
    <xf numFmtId="0" fontId="4" fillId="2" borderId="7" xfId="1" applyBorder="1" applyAlignment="1" applyProtection="1">
      <alignment horizontal="left" vertical="center"/>
      <protection locked="0"/>
    </xf>
    <xf numFmtId="0" fontId="14" fillId="0" borderId="3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15" fontId="4" fillId="2" borderId="7" xfId="1" applyNumberFormat="1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</cellXfs>
  <cellStyles count="4">
    <cellStyle name="40% - Accent6" xfId="1" builtinId="51"/>
    <cellStyle name="Calculation" xfId="2" builtinId="22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Zeros="0" tabSelected="1" zoomScaleNormal="100" workbookViewId="0">
      <selection activeCell="D4" sqref="D4"/>
    </sheetView>
  </sheetViews>
  <sheetFormatPr defaultRowHeight="15" x14ac:dyDescent="0.25"/>
  <cols>
    <col min="1" max="9" width="9.42578125" customWidth="1"/>
    <col min="11" max="11" width="10.5703125" bestFit="1" customWidth="1"/>
    <col min="13" max="13" width="10.5703125" bestFit="1" customWidth="1"/>
    <col min="14" max="14" width="9.42578125" customWidth="1"/>
  </cols>
  <sheetData>
    <row r="1" spans="1:13" ht="17.25" x14ac:dyDescent="0.3">
      <c r="A1" s="25" t="s">
        <v>17</v>
      </c>
    </row>
    <row r="3" spans="1:13" s="7" customFormat="1" ht="23.25" x14ac:dyDescent="0.35">
      <c r="A3" s="6" t="s">
        <v>141</v>
      </c>
      <c r="D3" s="6">
        <v>2016</v>
      </c>
      <c r="E3" s="8"/>
      <c r="G3" s="6" t="s">
        <v>143</v>
      </c>
    </row>
    <row r="5" spans="1:13" x14ac:dyDescent="0.25">
      <c r="A5" s="1" t="s">
        <v>144</v>
      </c>
    </row>
    <row r="6" spans="1:13" ht="15.75" thickBot="1" x14ac:dyDescent="0.3">
      <c r="A6" s="1"/>
    </row>
    <row r="7" spans="1:13" ht="18.75" x14ac:dyDescent="0.3">
      <c r="A7" s="108" t="s">
        <v>15</v>
      </c>
      <c r="B7" s="109"/>
      <c r="C7" s="109"/>
      <c r="D7" s="109"/>
      <c r="E7" s="109"/>
      <c r="F7" s="109"/>
      <c r="G7" s="109"/>
      <c r="H7" s="109"/>
      <c r="I7" s="110"/>
    </row>
    <row r="8" spans="1:13" ht="18.75" x14ac:dyDescent="0.3">
      <c r="A8" s="26"/>
      <c r="B8" s="27"/>
      <c r="C8" s="27"/>
      <c r="D8" s="27"/>
      <c r="E8" s="27"/>
      <c r="F8" s="27"/>
      <c r="G8" s="27"/>
      <c r="H8" s="27"/>
      <c r="I8" s="28"/>
    </row>
    <row r="9" spans="1:13" s="4" customFormat="1" ht="35.25" customHeight="1" x14ac:dyDescent="0.3">
      <c r="A9" s="37" t="s">
        <v>145</v>
      </c>
      <c r="B9" s="111"/>
      <c r="C9" s="112"/>
      <c r="D9" s="112"/>
      <c r="E9" s="112"/>
      <c r="F9" s="113"/>
      <c r="G9" s="5"/>
      <c r="H9" s="27"/>
      <c r="I9" s="28"/>
    </row>
    <row r="10" spans="1:13" x14ac:dyDescent="0.25">
      <c r="A10" s="29"/>
      <c r="B10" s="2"/>
      <c r="C10" s="2"/>
      <c r="D10" s="2"/>
      <c r="E10" s="2"/>
      <c r="F10" s="2"/>
      <c r="G10" s="2"/>
      <c r="H10" s="2"/>
      <c r="I10" s="15"/>
    </row>
    <row r="11" spans="1:13" s="4" customFormat="1" ht="35.25" customHeight="1" x14ac:dyDescent="0.25">
      <c r="A11" s="37" t="s">
        <v>79</v>
      </c>
      <c r="B11" s="111"/>
      <c r="C11" s="112"/>
      <c r="D11" s="112"/>
      <c r="E11" s="112"/>
      <c r="F11" s="113"/>
      <c r="G11" s="5"/>
      <c r="H11" s="12" t="s">
        <v>14</v>
      </c>
      <c r="I11" s="80"/>
    </row>
    <row r="12" spans="1:13" s="4" customFormat="1" ht="18.75" customHeight="1" x14ac:dyDescent="0.25">
      <c r="A12" s="16"/>
      <c r="B12" s="2"/>
      <c r="C12" s="5"/>
      <c r="D12" s="5"/>
      <c r="E12" s="5"/>
      <c r="F12" s="5"/>
      <c r="G12" s="5"/>
      <c r="H12" s="5"/>
      <c r="I12" s="17"/>
    </row>
    <row r="13" spans="1:13" ht="18" customHeight="1" x14ac:dyDescent="0.25">
      <c r="A13" s="18" t="s">
        <v>9</v>
      </c>
      <c r="B13" s="2"/>
      <c r="C13" s="2"/>
      <c r="D13" s="11" t="s">
        <v>6</v>
      </c>
      <c r="E13" s="120"/>
      <c r="F13" s="121"/>
      <c r="G13" s="121"/>
      <c r="H13" s="121"/>
      <c r="I13" s="15"/>
    </row>
    <row r="14" spans="1:13" ht="18" customHeight="1" x14ac:dyDescent="0.25">
      <c r="A14" s="18"/>
      <c r="B14" s="2"/>
      <c r="C14" s="2"/>
      <c r="D14" s="11" t="s">
        <v>7</v>
      </c>
      <c r="E14" s="120"/>
      <c r="F14" s="121"/>
      <c r="G14" s="121"/>
      <c r="H14" s="121"/>
      <c r="I14" s="15"/>
    </row>
    <row r="15" spans="1:13" ht="18" customHeight="1" x14ac:dyDescent="0.25">
      <c r="A15" s="18"/>
      <c r="B15" s="2"/>
      <c r="C15" s="2"/>
      <c r="D15" s="11" t="s">
        <v>12</v>
      </c>
      <c r="E15" s="120"/>
      <c r="F15" s="121"/>
      <c r="G15" s="121"/>
      <c r="H15" s="121"/>
      <c r="I15" s="15"/>
    </row>
    <row r="16" spans="1:13" ht="18" customHeight="1" x14ac:dyDescent="0.25">
      <c r="A16" s="18"/>
      <c r="B16" s="2"/>
      <c r="C16" s="2"/>
      <c r="D16" s="9" t="s">
        <v>8</v>
      </c>
      <c r="E16" s="125"/>
      <c r="F16" s="121"/>
      <c r="G16" s="121"/>
      <c r="H16" s="121"/>
      <c r="I16" s="15"/>
      <c r="J16" s="2"/>
      <c r="K16" s="2"/>
      <c r="L16" s="2"/>
      <c r="M16" s="2"/>
    </row>
    <row r="17" spans="1:14" ht="18" customHeight="1" thickBot="1" x14ac:dyDescent="0.3">
      <c r="A17" s="19"/>
      <c r="B17" s="20"/>
      <c r="C17" s="20"/>
      <c r="D17" s="21"/>
      <c r="E17" s="20"/>
      <c r="F17" s="20"/>
      <c r="G17" s="20"/>
      <c r="H17" s="20"/>
      <c r="I17" s="22"/>
      <c r="J17" s="2"/>
      <c r="K17" s="2"/>
      <c r="L17" s="2"/>
      <c r="M17" s="2"/>
    </row>
    <row r="18" spans="1:14" ht="18" customHeight="1" thickBot="1" x14ac:dyDescent="0.3">
      <c r="A18" s="3"/>
      <c r="B18" s="2"/>
      <c r="C18" s="2"/>
      <c r="D18" s="11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8" customHeight="1" thickBot="1" x14ac:dyDescent="0.3">
      <c r="A19" s="126" t="s">
        <v>146</v>
      </c>
      <c r="B19" s="127"/>
      <c r="C19" s="127"/>
      <c r="D19" s="127"/>
      <c r="E19" s="127"/>
      <c r="F19" s="127"/>
      <c r="G19" s="127"/>
      <c r="H19" s="128"/>
    </row>
    <row r="20" spans="1:14" ht="18" customHeight="1" x14ac:dyDescent="0.25">
      <c r="A20" s="43"/>
      <c r="B20" s="41"/>
      <c r="C20" s="41"/>
      <c r="D20" s="41"/>
      <c r="E20" s="41"/>
      <c r="F20" s="41"/>
      <c r="G20" s="41"/>
      <c r="H20" s="44"/>
    </row>
    <row r="21" spans="1:14" ht="17.25" customHeight="1" x14ac:dyDescent="0.25">
      <c r="A21" s="18"/>
      <c r="B21" s="3"/>
      <c r="C21" s="45" t="s">
        <v>80</v>
      </c>
      <c r="D21" s="117"/>
      <c r="E21" s="118"/>
      <c r="F21" s="118"/>
      <c r="G21" s="119"/>
      <c r="H21" s="15"/>
    </row>
    <row r="22" spans="1:14" ht="20.25" customHeight="1" x14ac:dyDescent="0.25">
      <c r="A22" s="14"/>
      <c r="B22" s="2"/>
      <c r="C22" s="13"/>
      <c r="D22" s="2"/>
      <c r="E22" s="36" t="s">
        <v>147</v>
      </c>
      <c r="F22" s="81"/>
      <c r="G22" s="2"/>
      <c r="H22" s="15"/>
    </row>
    <row r="23" spans="1:14" ht="20.25" customHeight="1" x14ac:dyDescent="0.25">
      <c r="A23" s="14"/>
      <c r="B23" s="2"/>
      <c r="C23" s="2"/>
      <c r="D23" s="2"/>
      <c r="E23" s="36" t="s">
        <v>148</v>
      </c>
      <c r="F23" s="81"/>
      <c r="G23" s="31" t="str">
        <f>IF(F23=0,"",IF(F23=2,"",IF(F23=3,"","The Divisional Final was supposed to be over 3 sessions.")))</f>
        <v/>
      </c>
      <c r="H23" s="15"/>
    </row>
    <row r="24" spans="1:14" ht="20.25" customHeight="1" x14ac:dyDescent="0.25">
      <c r="A24" s="14"/>
      <c r="B24" s="2"/>
      <c r="C24" s="2"/>
      <c r="D24" s="2"/>
      <c r="E24" s="36" t="s">
        <v>21</v>
      </c>
      <c r="F24" s="81"/>
      <c r="G24" s="31" t="str">
        <f>IF(F23=0,"",IF(F23=2,"",IF(F23=3,"","The Outright awards calculator only works for S=2 or 3.")))</f>
        <v/>
      </c>
      <c r="H24" s="15"/>
    </row>
    <row r="25" spans="1:14" ht="20.25" customHeight="1" x14ac:dyDescent="0.25">
      <c r="A25" s="14"/>
      <c r="B25" s="2"/>
      <c r="C25" s="2"/>
      <c r="D25" s="2"/>
      <c r="E25" s="36" t="s">
        <v>22</v>
      </c>
      <c r="F25" s="81"/>
      <c r="G25" s="2"/>
      <c r="H25" s="15"/>
    </row>
    <row r="26" spans="1:14" ht="18.75" customHeight="1" x14ac:dyDescent="0.25">
      <c r="A26" s="18" t="s">
        <v>16</v>
      </c>
      <c r="B26" s="3"/>
      <c r="C26" s="2"/>
      <c r="D26" s="2"/>
      <c r="E26" s="3"/>
      <c r="F26" s="3"/>
      <c r="G26" s="2"/>
      <c r="H26" s="15"/>
      <c r="J26" s="10"/>
    </row>
    <row r="27" spans="1:14" ht="20.25" customHeight="1" thickBot="1" x14ac:dyDescent="0.3">
      <c r="A27" s="24"/>
      <c r="B27" s="20"/>
      <c r="C27" s="20"/>
      <c r="D27" s="20"/>
      <c r="E27" s="20"/>
      <c r="F27" s="20"/>
      <c r="G27" s="20"/>
      <c r="H27" s="22"/>
    </row>
    <row r="28" spans="1:14" ht="20.25" customHeight="1" thickBot="1" x14ac:dyDescent="0.3">
      <c r="A28" s="40"/>
      <c r="B28" s="2"/>
      <c r="C28" s="2"/>
      <c r="D28" s="2"/>
      <c r="E28" s="2"/>
      <c r="F28" s="2"/>
      <c r="G28" s="2"/>
      <c r="H28" s="40"/>
    </row>
    <row r="29" spans="1:14" ht="20.25" customHeight="1" thickBot="1" x14ac:dyDescent="0.3">
      <c r="A29" s="114" t="s">
        <v>78</v>
      </c>
      <c r="B29" s="115"/>
      <c r="C29" s="115"/>
      <c r="D29" s="115"/>
      <c r="E29" s="115"/>
      <c r="F29" s="115"/>
      <c r="G29" s="115"/>
      <c r="H29" s="116"/>
    </row>
    <row r="30" spans="1:14" ht="20.25" customHeight="1" x14ac:dyDescent="0.25">
      <c r="A30" s="14"/>
      <c r="B30" s="2"/>
      <c r="C30" s="2"/>
      <c r="D30" s="2"/>
      <c r="E30" s="2"/>
      <c r="F30" s="2"/>
      <c r="G30" s="2"/>
      <c r="H30" s="15"/>
    </row>
    <row r="31" spans="1:14" ht="20.25" customHeight="1" x14ac:dyDescent="0.25">
      <c r="A31" s="14"/>
      <c r="B31" s="2"/>
      <c r="C31" s="2"/>
      <c r="D31" s="2"/>
      <c r="E31" s="13" t="s">
        <v>83</v>
      </c>
      <c r="F31" s="30">
        <f>IF(F24&gt;6,0.06*F24*F25*4,0)</f>
        <v>0</v>
      </c>
      <c r="H31" s="15"/>
      <c r="I31" s="10" t="str">
        <f>IF(ISBLANK(F24),"",IF(F24&lt;7,"THE SESSIONAL MASTERPOINT CALCULATOR REQUIRES MATCHES OF 7+ BOARDS.",""))</f>
        <v/>
      </c>
    </row>
    <row r="32" spans="1:14" ht="20.25" customHeight="1" x14ac:dyDescent="0.25">
      <c r="A32" s="14"/>
      <c r="B32" s="2"/>
      <c r="C32" s="2"/>
      <c r="D32" s="2"/>
      <c r="E32" s="13" t="s">
        <v>82</v>
      </c>
      <c r="F32" s="30">
        <f>IF(F23&gt;0,IF(F22&gt;0,MPTables!L5,0),0)</f>
        <v>0</v>
      </c>
      <c r="H32" s="15"/>
      <c r="I32" s="10" t="str">
        <f>IF(ISBLANK(F24),"",IF(F24&lt;7,"UNPROTECT THE WORKSHEET (see instructions below) AND ENTER",""))</f>
        <v/>
      </c>
    </row>
    <row r="33" spans="1:14" ht="18.75" customHeight="1" x14ac:dyDescent="0.25">
      <c r="A33" s="14"/>
      <c r="B33" s="2"/>
      <c r="C33" s="2"/>
      <c r="D33" s="2"/>
      <c r="E33" s="36" t="s">
        <v>81</v>
      </c>
      <c r="F33" s="30">
        <f>F31+F32</f>
        <v>0</v>
      </c>
      <c r="H33" s="15"/>
      <c r="I33" s="10" t="str">
        <f>IF(ISBLANK(F24),"",IF(F24&lt;7,"THE NUMBER OF SESSIONAL MASTERPOINTS AWARDED DIRECTLY INTO CELL F31.",""))</f>
        <v/>
      </c>
    </row>
    <row r="34" spans="1:14" ht="15.75" x14ac:dyDescent="0.25">
      <c r="A34" s="23" t="s">
        <v>20</v>
      </c>
      <c r="B34" s="2"/>
      <c r="C34" s="2"/>
      <c r="D34" s="2"/>
      <c r="E34" s="2"/>
      <c r="F34" s="2"/>
      <c r="H34" s="15"/>
      <c r="I34" s="10" t="str">
        <f>IF(ISBLANK(F24),"",IF(F24&lt;7,"For Excel2007, click on the 'Review' tab and then on 'Unprotect Sheet'.",""))</f>
        <v/>
      </c>
    </row>
    <row r="35" spans="1:14" ht="15.75" thickBot="1" x14ac:dyDescent="0.3">
      <c r="A35" s="24"/>
      <c r="B35" s="20"/>
      <c r="C35" s="20"/>
      <c r="D35" s="20"/>
      <c r="E35" s="20"/>
      <c r="F35" s="20"/>
      <c r="G35" s="20"/>
      <c r="H35" s="22"/>
      <c r="I35" s="10" t="str">
        <f>IF(ISBLANK(F24),"",IF(F24&lt;7,"For earlier versions of Excel, click on 'Tools', then 'Protection' and 'Unprotect Sheet'.",""))</f>
        <v/>
      </c>
    </row>
    <row r="37" spans="1:14" x14ac:dyDescent="0.25">
      <c r="A37" s="3" t="s">
        <v>149</v>
      </c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1"/>
      <c r="B38" s="1" t="s">
        <v>19</v>
      </c>
    </row>
    <row r="39" spans="1:14" x14ac:dyDescent="0.25">
      <c r="A39" s="1"/>
      <c r="B39" s="1" t="s">
        <v>150</v>
      </c>
    </row>
    <row r="40" spans="1:14" x14ac:dyDescent="0.25">
      <c r="A40" s="1"/>
      <c r="B40" s="1" t="s">
        <v>0</v>
      </c>
    </row>
    <row r="41" spans="1:14" x14ac:dyDescent="0.25">
      <c r="A41" s="1"/>
      <c r="B41" s="1"/>
    </row>
    <row r="42" spans="1:14" x14ac:dyDescent="0.25">
      <c r="A42" s="1"/>
      <c r="B42" s="1" t="s">
        <v>142</v>
      </c>
    </row>
    <row r="43" spans="1:14" x14ac:dyDescent="0.25">
      <c r="A43" s="10"/>
      <c r="B43" s="1"/>
    </row>
    <row r="44" spans="1:14" x14ac:dyDescent="0.25">
      <c r="A44" s="1" t="s">
        <v>18</v>
      </c>
    </row>
    <row r="45" spans="1:14" ht="15.75" thickBot="1" x14ac:dyDescent="0.3">
      <c r="A45" s="1"/>
    </row>
    <row r="46" spans="1:14" ht="16.5" customHeight="1" thickBot="1" x14ac:dyDescent="0.3">
      <c r="A46" s="122" t="s">
        <v>23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4"/>
    </row>
    <row r="47" spans="1:14" x14ac:dyDescent="0.25">
      <c r="A47" s="18"/>
      <c r="B47" s="3"/>
      <c r="C47" s="2"/>
      <c r="D47" s="2"/>
      <c r="E47" s="3"/>
      <c r="F47" s="3"/>
      <c r="G47" s="2"/>
      <c r="H47" s="2"/>
      <c r="I47" s="2"/>
      <c r="J47" s="2"/>
      <c r="K47" s="15"/>
    </row>
    <row r="48" spans="1:14" ht="16.5" customHeight="1" x14ac:dyDescent="0.25">
      <c r="A48" s="106" t="s">
        <v>151</v>
      </c>
      <c r="B48" s="105"/>
      <c r="C48" s="105"/>
      <c r="D48" s="105"/>
      <c r="E48" s="105"/>
      <c r="F48" s="2"/>
      <c r="G48" s="105" t="s">
        <v>24</v>
      </c>
      <c r="H48" s="105"/>
      <c r="I48" s="105"/>
      <c r="J48" s="105"/>
      <c r="K48" s="107"/>
    </row>
    <row r="49" spans="1:11" ht="16.5" customHeight="1" x14ac:dyDescent="0.25">
      <c r="A49" s="33"/>
      <c r="B49" s="105" t="s">
        <v>13</v>
      </c>
      <c r="C49" s="105"/>
      <c r="D49" s="105" t="s">
        <v>5</v>
      </c>
      <c r="E49" s="105"/>
      <c r="F49" s="2"/>
      <c r="G49" s="32"/>
      <c r="H49" s="105" t="s">
        <v>13</v>
      </c>
      <c r="I49" s="105"/>
      <c r="J49" s="105" t="s">
        <v>5</v>
      </c>
      <c r="K49" s="107"/>
    </row>
    <row r="50" spans="1:11" ht="16.5" customHeight="1" x14ac:dyDescent="0.25">
      <c r="A50" s="33" t="s">
        <v>1</v>
      </c>
      <c r="B50" s="100"/>
      <c r="C50" s="101"/>
      <c r="D50" s="100"/>
      <c r="E50" s="101"/>
      <c r="F50" s="2"/>
      <c r="G50" s="32" t="s">
        <v>1</v>
      </c>
      <c r="H50" s="97"/>
      <c r="I50" s="99"/>
      <c r="J50" s="99"/>
      <c r="K50" s="98"/>
    </row>
    <row r="51" spans="1:11" ht="16.5" customHeight="1" x14ac:dyDescent="0.25">
      <c r="A51" s="33" t="s">
        <v>2</v>
      </c>
      <c r="B51" s="100"/>
      <c r="C51" s="101"/>
      <c r="D51" s="100"/>
      <c r="E51" s="101"/>
      <c r="F51" s="2"/>
      <c r="G51" s="32" t="s">
        <v>2</v>
      </c>
      <c r="H51" s="97"/>
      <c r="I51" s="99"/>
      <c r="J51" s="99"/>
      <c r="K51" s="98"/>
    </row>
    <row r="52" spans="1:11" ht="16.5" customHeight="1" x14ac:dyDescent="0.25">
      <c r="A52" s="33" t="s">
        <v>3</v>
      </c>
      <c r="B52" s="100"/>
      <c r="C52" s="101"/>
      <c r="D52" s="100"/>
      <c r="E52" s="101"/>
      <c r="F52" s="2"/>
      <c r="G52" s="32" t="s">
        <v>3</v>
      </c>
      <c r="H52" s="97"/>
      <c r="I52" s="99"/>
      <c r="J52" s="97"/>
      <c r="K52" s="98"/>
    </row>
    <row r="53" spans="1:11" ht="16.5" customHeight="1" x14ac:dyDescent="0.25">
      <c r="A53" s="33" t="s">
        <v>4</v>
      </c>
      <c r="B53" s="100"/>
      <c r="C53" s="101"/>
      <c r="D53" s="100"/>
      <c r="E53" s="101"/>
      <c r="F53" s="2"/>
      <c r="G53" s="32" t="s">
        <v>4</v>
      </c>
      <c r="H53" s="97"/>
      <c r="I53" s="99"/>
      <c r="J53" s="99"/>
      <c r="K53" s="98"/>
    </row>
    <row r="54" spans="1:11" ht="16.5" customHeight="1" x14ac:dyDescent="0.25">
      <c r="A54" s="33" t="s">
        <v>10</v>
      </c>
      <c r="B54" s="100"/>
      <c r="C54" s="101"/>
      <c r="D54" s="100"/>
      <c r="E54" s="101"/>
      <c r="F54" s="2"/>
      <c r="G54" s="32" t="s">
        <v>10</v>
      </c>
      <c r="H54" s="97"/>
      <c r="I54" s="99"/>
      <c r="J54" s="97"/>
      <c r="K54" s="98"/>
    </row>
    <row r="55" spans="1:11" ht="16.5" customHeight="1" thickBot="1" x14ac:dyDescent="0.3">
      <c r="A55" s="34" t="s">
        <v>11</v>
      </c>
      <c r="B55" s="102"/>
      <c r="C55" s="103"/>
      <c r="D55" s="102"/>
      <c r="E55" s="103"/>
      <c r="F55" s="20"/>
      <c r="G55" s="35" t="s">
        <v>11</v>
      </c>
      <c r="H55" s="102"/>
      <c r="I55" s="103"/>
      <c r="J55" s="102"/>
      <c r="K55" s="104"/>
    </row>
    <row r="56" spans="1:11" ht="16.5" customHeight="1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</row>
  </sheetData>
  <sheetProtection sheet="1" objects="1" scenarios="1"/>
  <mergeCells count="41">
    <mergeCell ref="A7:I7"/>
    <mergeCell ref="B49:C49"/>
    <mergeCell ref="D49:E49"/>
    <mergeCell ref="B50:C50"/>
    <mergeCell ref="D50:E50"/>
    <mergeCell ref="B11:F11"/>
    <mergeCell ref="G48:K48"/>
    <mergeCell ref="A29:H29"/>
    <mergeCell ref="D21:G21"/>
    <mergeCell ref="E14:H14"/>
    <mergeCell ref="B9:F9"/>
    <mergeCell ref="E13:H13"/>
    <mergeCell ref="E15:H15"/>
    <mergeCell ref="A46:K46"/>
    <mergeCell ref="E16:H16"/>
    <mergeCell ref="A19:H19"/>
    <mergeCell ref="H49:I49"/>
    <mergeCell ref="J50:K50"/>
    <mergeCell ref="A48:E48"/>
    <mergeCell ref="J49:K49"/>
    <mergeCell ref="H50:I50"/>
    <mergeCell ref="D55:E55"/>
    <mergeCell ref="H55:I55"/>
    <mergeCell ref="J55:K55"/>
    <mergeCell ref="H53:I53"/>
    <mergeCell ref="B52:C52"/>
    <mergeCell ref="B54:C54"/>
    <mergeCell ref="B55:C55"/>
    <mergeCell ref="D52:E52"/>
    <mergeCell ref="B53:C53"/>
    <mergeCell ref="D53:E53"/>
    <mergeCell ref="J53:K53"/>
    <mergeCell ref="H54:I54"/>
    <mergeCell ref="D54:E54"/>
    <mergeCell ref="J54:K54"/>
    <mergeCell ref="H52:I52"/>
    <mergeCell ref="J52:K52"/>
    <mergeCell ref="B51:C51"/>
    <mergeCell ref="D51:E51"/>
    <mergeCell ref="H51:I51"/>
    <mergeCell ref="J51:K51"/>
  </mergeCells>
  <pageMargins left="0.39370078740157483" right="0.35433070866141736" top="0.35433070866141736" bottom="0.23622047244094491" header="0.31496062992125984" footer="0.27559055118110237"/>
  <pageSetup paperSize="9"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E63" sqref="E63"/>
    </sheetView>
  </sheetViews>
  <sheetFormatPr defaultRowHeight="15" x14ac:dyDescent="0.25"/>
  <cols>
    <col min="1" max="1" width="16.42578125" customWidth="1"/>
    <col min="2" max="2" width="33.7109375" customWidth="1"/>
    <col min="3" max="3" width="14.85546875" customWidth="1"/>
    <col min="4" max="4" width="17.28515625" bestFit="1" customWidth="1"/>
    <col min="5" max="5" width="13.140625" customWidth="1"/>
    <col min="6" max="6" width="16.7109375" customWidth="1"/>
  </cols>
  <sheetData>
    <row r="1" spans="1:5" s="46" customFormat="1" ht="23.25" x14ac:dyDescent="0.35">
      <c r="A1" s="6" t="s">
        <v>162</v>
      </c>
      <c r="C1" s="6" t="s">
        <v>152</v>
      </c>
    </row>
    <row r="2" spans="1:5" x14ac:dyDescent="0.25">
      <c r="E2" s="47" t="s">
        <v>84</v>
      </c>
    </row>
    <row r="3" spans="1:5" s="4" customFormat="1" ht="15.75" x14ac:dyDescent="0.25">
      <c r="A3" s="48" t="s">
        <v>153</v>
      </c>
      <c r="B3"/>
      <c r="C3" s="49"/>
      <c r="D3" s="50"/>
      <c r="E3" s="51"/>
    </row>
    <row r="5" spans="1:5" ht="15.75" x14ac:dyDescent="0.25">
      <c r="A5" s="48" t="s">
        <v>85</v>
      </c>
    </row>
    <row r="6" spans="1:5" x14ac:dyDescent="0.25">
      <c r="A6" s="52" t="s">
        <v>86</v>
      </c>
      <c r="B6" s="52" t="s">
        <v>87</v>
      </c>
      <c r="C6" s="53" t="s">
        <v>88</v>
      </c>
      <c r="D6" s="52" t="s">
        <v>89</v>
      </c>
      <c r="E6" s="52" t="s">
        <v>90</v>
      </c>
    </row>
    <row r="7" spans="1:5" x14ac:dyDescent="0.25">
      <c r="A7" s="54"/>
      <c r="B7" s="54"/>
      <c r="C7" s="55" t="s">
        <v>91</v>
      </c>
      <c r="D7" s="56" t="s">
        <v>92</v>
      </c>
      <c r="E7" s="57" t="s">
        <v>93</v>
      </c>
    </row>
    <row r="8" spans="1:5" x14ac:dyDescent="0.25">
      <c r="A8" s="58"/>
      <c r="B8" s="58"/>
      <c r="C8" s="59"/>
      <c r="D8" s="59"/>
      <c r="E8" s="60"/>
    </row>
    <row r="9" spans="1:5" x14ac:dyDescent="0.25">
      <c r="A9" s="58"/>
      <c r="B9" s="58"/>
      <c r="C9" s="58"/>
      <c r="D9" s="59"/>
      <c r="E9" s="60"/>
    </row>
    <row r="10" spans="1:5" x14ac:dyDescent="0.25">
      <c r="A10" s="58"/>
      <c r="B10" s="58"/>
      <c r="C10" s="58"/>
      <c r="D10" s="59"/>
      <c r="E10" s="60"/>
    </row>
    <row r="11" spans="1:5" x14ac:dyDescent="0.25">
      <c r="A11" s="58"/>
      <c r="B11" s="58"/>
      <c r="C11" s="58"/>
      <c r="D11" s="59"/>
      <c r="E11" s="60"/>
    </row>
    <row r="12" spans="1:5" x14ac:dyDescent="0.25">
      <c r="A12" s="58"/>
      <c r="B12" s="58"/>
      <c r="C12" s="58"/>
      <c r="D12" s="59"/>
      <c r="E12" s="60"/>
    </row>
    <row r="13" spans="1:5" x14ac:dyDescent="0.25">
      <c r="A13" s="58"/>
      <c r="B13" s="58"/>
      <c r="C13" s="58"/>
      <c r="D13" s="59"/>
      <c r="E13" s="60"/>
    </row>
    <row r="14" spans="1:5" x14ac:dyDescent="0.25">
      <c r="A14" s="58"/>
      <c r="B14" s="58"/>
      <c r="C14" s="58"/>
      <c r="D14" s="59"/>
      <c r="E14" s="60"/>
    </row>
    <row r="15" spans="1:5" ht="15.75" thickBot="1" x14ac:dyDescent="0.3">
      <c r="B15" s="61"/>
      <c r="D15" s="2"/>
      <c r="E15" s="62">
        <f>SUM(E8:E14)</f>
        <v>0</v>
      </c>
    </row>
    <row r="16" spans="1:5" ht="15.75" thickTop="1" x14ac:dyDescent="0.25">
      <c r="B16" s="2"/>
      <c r="C16" s="2"/>
      <c r="D16" s="2"/>
    </row>
    <row r="17" spans="1:7" ht="15.75" x14ac:dyDescent="0.25">
      <c r="A17" s="48" t="s">
        <v>154</v>
      </c>
    </row>
    <row r="18" spans="1:7" x14ac:dyDescent="0.25">
      <c r="A18" s="52" t="s">
        <v>86</v>
      </c>
      <c r="B18" s="52" t="s">
        <v>87</v>
      </c>
      <c r="C18" s="53" t="s">
        <v>88</v>
      </c>
      <c r="D18" s="52" t="s">
        <v>89</v>
      </c>
      <c r="E18" s="52" t="s">
        <v>90</v>
      </c>
    </row>
    <row r="19" spans="1:7" x14ac:dyDescent="0.25">
      <c r="A19" s="54"/>
      <c r="B19" s="54"/>
      <c r="C19" s="55" t="s">
        <v>91</v>
      </c>
      <c r="D19" s="56" t="s">
        <v>156</v>
      </c>
      <c r="E19" s="57" t="s">
        <v>93</v>
      </c>
    </row>
    <row r="20" spans="1:7" x14ac:dyDescent="0.25">
      <c r="A20" t="s">
        <v>155</v>
      </c>
    </row>
    <row r="21" spans="1:7" x14ac:dyDescent="0.25">
      <c r="A21" s="58"/>
      <c r="B21" s="58"/>
      <c r="C21" s="59"/>
      <c r="D21" s="59"/>
      <c r="E21" s="60"/>
    </row>
    <row r="22" spans="1:7" x14ac:dyDescent="0.25">
      <c r="A22" s="58"/>
      <c r="B22" s="58"/>
      <c r="C22" s="58"/>
      <c r="D22" s="59"/>
      <c r="E22" s="60"/>
    </row>
    <row r="23" spans="1:7" x14ac:dyDescent="0.25">
      <c r="A23" s="58"/>
      <c r="B23" s="58"/>
      <c r="C23" s="58"/>
      <c r="D23" s="59"/>
      <c r="E23" s="60"/>
    </row>
    <row r="24" spans="1:7" x14ac:dyDescent="0.25">
      <c r="A24" s="58"/>
      <c r="B24" s="58"/>
      <c r="C24" s="58"/>
      <c r="D24" s="59"/>
      <c r="E24" s="60"/>
    </row>
    <row r="25" spans="1:7" ht="15.75" thickBot="1" x14ac:dyDescent="0.3">
      <c r="A25" s="2"/>
      <c r="B25" s="2"/>
      <c r="C25" s="2"/>
      <c r="D25" s="65">
        <f>SUM(D21:D24)</f>
        <v>0</v>
      </c>
      <c r="E25" s="62">
        <f>SUM(E21:E24)</f>
        <v>0</v>
      </c>
      <c r="G25" t="s">
        <v>94</v>
      </c>
    </row>
    <row r="26" spans="1:7" ht="15.75" thickTop="1" x14ac:dyDescent="0.25">
      <c r="A26" s="2" t="s">
        <v>157</v>
      </c>
      <c r="B26" s="2"/>
      <c r="F26" s="1" t="s">
        <v>163</v>
      </c>
    </row>
    <row r="27" spans="1:7" x14ac:dyDescent="0.25">
      <c r="A27" s="58"/>
      <c r="B27" s="58"/>
      <c r="C27" s="67"/>
      <c r="D27" s="59"/>
      <c r="E27" s="67"/>
      <c r="F27" s="64">
        <f>D27*$E$67</f>
        <v>0</v>
      </c>
    </row>
    <row r="28" spans="1:7" x14ac:dyDescent="0.25">
      <c r="A28" s="58"/>
      <c r="B28" s="58"/>
      <c r="C28" s="67"/>
      <c r="D28" s="59"/>
      <c r="E28" s="67"/>
      <c r="F28" s="64">
        <f>D28*$E$67</f>
        <v>0</v>
      </c>
    </row>
    <row r="29" spans="1:7" x14ac:dyDescent="0.25">
      <c r="A29" s="58"/>
      <c r="B29" s="58"/>
      <c r="C29" s="67"/>
      <c r="D29" s="59"/>
      <c r="E29" s="67"/>
      <c r="F29" s="64">
        <f>D29*$E$67</f>
        <v>0</v>
      </c>
    </row>
    <row r="30" spans="1:7" x14ac:dyDescent="0.25">
      <c r="A30" s="58"/>
      <c r="B30" s="58"/>
      <c r="C30" s="67"/>
      <c r="D30" s="59"/>
      <c r="E30" s="67"/>
      <c r="F30" s="64">
        <f>D30*$E$67</f>
        <v>0</v>
      </c>
    </row>
    <row r="31" spans="1:7" ht="15.75" thickBot="1" x14ac:dyDescent="0.3">
      <c r="C31" s="1"/>
      <c r="D31" s="65">
        <f>SUM(D26:D30)</f>
        <v>0</v>
      </c>
      <c r="F31" s="68">
        <f>SUM(F27:F30)</f>
        <v>0</v>
      </c>
      <c r="G31" t="s">
        <v>95</v>
      </c>
    </row>
    <row r="32" spans="1:7" ht="15.75" thickTop="1" x14ac:dyDescent="0.25"/>
    <row r="33" spans="1:7" x14ac:dyDescent="0.25">
      <c r="A33" s="1" t="s">
        <v>143</v>
      </c>
    </row>
    <row r="34" spans="1:7" x14ac:dyDescent="0.25">
      <c r="A34" t="s">
        <v>158</v>
      </c>
      <c r="C34" s="69"/>
      <c r="D34" s="70"/>
      <c r="E34" s="71"/>
      <c r="F34" s="1"/>
    </row>
    <row r="35" spans="1:7" x14ac:dyDescent="0.25">
      <c r="A35" s="63" t="s">
        <v>96</v>
      </c>
      <c r="C35" s="69"/>
      <c r="D35" s="70"/>
      <c r="E35" s="71"/>
      <c r="F35" s="1"/>
    </row>
    <row r="36" spans="1:7" x14ac:dyDescent="0.25">
      <c r="B36" s="1"/>
      <c r="C36" s="1"/>
      <c r="D36" s="1"/>
    </row>
    <row r="37" spans="1:7" x14ac:dyDescent="0.25">
      <c r="A37" s="1" t="s">
        <v>97</v>
      </c>
      <c r="C37" s="72" t="s">
        <v>88</v>
      </c>
      <c r="E37" s="61" t="s">
        <v>93</v>
      </c>
    </row>
    <row r="38" spans="1:7" x14ac:dyDescent="0.25">
      <c r="A38" t="s">
        <v>98</v>
      </c>
      <c r="B38" s="58" t="s">
        <v>99</v>
      </c>
      <c r="C38" s="73">
        <f>D25</f>
        <v>0</v>
      </c>
      <c r="D38" s="74"/>
      <c r="E38" s="74"/>
      <c r="F38" t="s">
        <v>94</v>
      </c>
    </row>
    <row r="39" spans="1:7" x14ac:dyDescent="0.25">
      <c r="B39" s="58" t="s">
        <v>100</v>
      </c>
      <c r="C39" s="73">
        <f>D31</f>
        <v>0</v>
      </c>
      <c r="D39" s="75" t="str">
        <f>CONCATENATE("@ $",$E$67," per team")</f>
        <v>@ $150 per team</v>
      </c>
      <c r="E39" s="74">
        <f>C39*$E$67</f>
        <v>0</v>
      </c>
      <c r="F39" t="s">
        <v>95</v>
      </c>
    </row>
    <row r="40" spans="1:7" x14ac:dyDescent="0.25">
      <c r="B40" s="2"/>
      <c r="C40" s="47"/>
      <c r="E40" s="66"/>
    </row>
    <row r="41" spans="1:7" x14ac:dyDescent="0.25">
      <c r="B41" s="76" t="s">
        <v>101</v>
      </c>
      <c r="D41" s="61" t="s">
        <v>93</v>
      </c>
      <c r="E41" s="3"/>
    </row>
    <row r="42" spans="1:7" x14ac:dyDescent="0.25">
      <c r="B42" s="59"/>
      <c r="C42" s="64"/>
      <c r="D42" s="77"/>
      <c r="E42" s="3"/>
    </row>
    <row r="43" spans="1:7" x14ac:dyDescent="0.25">
      <c r="B43" s="59"/>
      <c r="C43" s="64"/>
      <c r="D43" s="77"/>
      <c r="E43" s="3"/>
    </row>
    <row r="44" spans="1:7" x14ac:dyDescent="0.25">
      <c r="B44" s="59"/>
      <c r="C44" s="64"/>
      <c r="D44" s="77"/>
      <c r="E44" s="3"/>
    </row>
    <row r="45" spans="1:7" x14ac:dyDescent="0.25">
      <c r="B45" s="1" t="s">
        <v>102</v>
      </c>
      <c r="C45" s="47"/>
      <c r="E45" s="74">
        <f>SUM(D42:D44)</f>
        <v>0</v>
      </c>
      <c r="G45" s="72"/>
    </row>
    <row r="46" spans="1:7" x14ac:dyDescent="0.25">
      <c r="A46" s="1" t="s">
        <v>103</v>
      </c>
      <c r="B46" s="2"/>
      <c r="C46" s="47"/>
      <c r="E46" s="78">
        <f>E45+E38+E39</f>
        <v>0</v>
      </c>
      <c r="G46" s="72"/>
    </row>
    <row r="48" spans="1:7" x14ac:dyDescent="0.25">
      <c r="A48" s="1" t="s">
        <v>104</v>
      </c>
    </row>
    <row r="49" spans="1:7" x14ac:dyDescent="0.25">
      <c r="B49" s="1"/>
      <c r="D49" s="61" t="s">
        <v>93</v>
      </c>
    </row>
    <row r="50" spans="1:7" x14ac:dyDescent="0.25">
      <c r="B50" s="59" t="s">
        <v>105</v>
      </c>
      <c r="C50" s="64"/>
      <c r="D50" s="58"/>
    </row>
    <row r="51" spans="1:7" x14ac:dyDescent="0.25">
      <c r="B51" s="59" t="s">
        <v>106</v>
      </c>
      <c r="C51" s="64"/>
      <c r="D51" s="58"/>
    </row>
    <row r="52" spans="1:7" x14ac:dyDescent="0.25">
      <c r="B52" s="59" t="s">
        <v>107</v>
      </c>
      <c r="C52" s="64"/>
      <c r="D52" s="58"/>
    </row>
    <row r="53" spans="1:7" x14ac:dyDescent="0.25">
      <c r="B53" s="59" t="s">
        <v>108</v>
      </c>
      <c r="C53" s="64"/>
      <c r="D53" s="58"/>
    </row>
    <row r="54" spans="1:7" x14ac:dyDescent="0.25">
      <c r="A54" s="2"/>
      <c r="B54" s="79" t="s">
        <v>109</v>
      </c>
    </row>
    <row r="55" spans="1:7" x14ac:dyDescent="0.25">
      <c r="B55" s="59"/>
      <c r="C55" s="64"/>
      <c r="D55" s="58"/>
    </row>
    <row r="56" spans="1:7" x14ac:dyDescent="0.25">
      <c r="B56" s="59"/>
      <c r="C56" s="64"/>
      <c r="D56" s="58"/>
    </row>
    <row r="57" spans="1:7" x14ac:dyDescent="0.25">
      <c r="B57" s="59"/>
      <c r="C57" s="64"/>
      <c r="D57" s="58"/>
    </row>
    <row r="58" spans="1:7" x14ac:dyDescent="0.25">
      <c r="B58" s="59"/>
      <c r="C58" s="64"/>
      <c r="D58" s="58"/>
    </row>
    <row r="59" spans="1:7" x14ac:dyDescent="0.25">
      <c r="A59" s="1" t="s">
        <v>110</v>
      </c>
      <c r="E59" s="78">
        <f>SUM(D50:D58)</f>
        <v>0</v>
      </c>
      <c r="G59" s="72"/>
    </row>
    <row r="61" spans="1:7" x14ac:dyDescent="0.25">
      <c r="A61" s="1" t="s">
        <v>111</v>
      </c>
    </row>
    <row r="62" spans="1:7" x14ac:dyDescent="0.25">
      <c r="B62" t="s">
        <v>112</v>
      </c>
      <c r="E62" s="60">
        <f>E15</f>
        <v>0</v>
      </c>
      <c r="F62" t="s">
        <v>113</v>
      </c>
    </row>
    <row r="63" spans="1:7" x14ac:dyDescent="0.25">
      <c r="B63" t="s">
        <v>114</v>
      </c>
      <c r="E63" s="60">
        <f>E25</f>
        <v>0</v>
      </c>
      <c r="F63" t="s">
        <v>113</v>
      </c>
    </row>
    <row r="64" spans="1:7" x14ac:dyDescent="0.25">
      <c r="B64" t="s">
        <v>159</v>
      </c>
      <c r="E64" s="60">
        <f>E46</f>
        <v>0</v>
      </c>
      <c r="F64" t="s">
        <v>113</v>
      </c>
    </row>
    <row r="65" spans="1:6" x14ac:dyDescent="0.25">
      <c r="B65" t="s">
        <v>160</v>
      </c>
      <c r="E65" s="60">
        <f>E59</f>
        <v>0</v>
      </c>
      <c r="F65" t="s">
        <v>115</v>
      </c>
    </row>
    <row r="67" spans="1:6" x14ac:dyDescent="0.25">
      <c r="A67" s="1"/>
      <c r="B67" t="s">
        <v>161</v>
      </c>
      <c r="E67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74"/>
  <sheetViews>
    <sheetView topLeftCell="A9" workbookViewId="0">
      <selection activeCell="H5" sqref="H5"/>
    </sheetView>
  </sheetViews>
  <sheetFormatPr defaultRowHeight="15" x14ac:dyDescent="0.25"/>
  <cols>
    <col min="2" max="2" width="12" bestFit="1" customWidth="1"/>
    <col min="3" max="3" width="6.85546875" customWidth="1"/>
    <col min="7" max="7" width="12.42578125" customWidth="1"/>
    <col min="8" max="8" width="6.7109375" style="38" bestFit="1" customWidth="1"/>
    <col min="9" max="17" width="9" style="38" customWidth="1"/>
    <col min="18" max="18" width="10" customWidth="1"/>
    <col min="19" max="20" width="10.28515625" bestFit="1" customWidth="1"/>
    <col min="21" max="21" width="9.5703125" bestFit="1" customWidth="1"/>
    <col min="22" max="22" width="10.28515625" customWidth="1"/>
    <col min="23" max="23" width="10.28515625" bestFit="1" customWidth="1"/>
  </cols>
  <sheetData>
    <row r="2" spans="2:23" x14ac:dyDescent="0.25">
      <c r="B2" s="72"/>
      <c r="F2" s="10" t="s">
        <v>116</v>
      </c>
      <c r="G2" s="10"/>
      <c r="H2" s="10"/>
    </row>
    <row r="3" spans="2:23" x14ac:dyDescent="0.25">
      <c r="B3" s="72"/>
      <c r="E3" s="1"/>
      <c r="F3" s="1"/>
      <c r="G3" s="61" t="s">
        <v>117</v>
      </c>
      <c r="H3" s="96">
        <f>'Zonal Final'!F23</f>
        <v>0</v>
      </c>
      <c r="K3" s="82" t="s">
        <v>118</v>
      </c>
      <c r="L3" s="83" t="str">
        <f>IF(H4&gt;0,ROUND(INDEX(H10:Q109,H4,H3),2)*H5,"")</f>
        <v/>
      </c>
    </row>
    <row r="4" spans="2:23" x14ac:dyDescent="0.25">
      <c r="B4" s="72"/>
      <c r="E4" s="1"/>
      <c r="F4" s="1"/>
      <c r="G4" s="61" t="s">
        <v>119</v>
      </c>
      <c r="H4" s="96">
        <f>'Zonal Final'!F22</f>
        <v>0</v>
      </c>
      <c r="K4" s="82" t="s">
        <v>120</v>
      </c>
      <c r="L4" s="83" t="str">
        <f>IF($L$3="","",(INDEX(C19:F68,H4,4)*2))</f>
        <v/>
      </c>
    </row>
    <row r="5" spans="2:23" x14ac:dyDescent="0.25">
      <c r="B5" s="72"/>
      <c r="E5" s="1"/>
      <c r="F5" s="1"/>
      <c r="G5" s="61" t="s">
        <v>121</v>
      </c>
      <c r="H5" s="96">
        <v>5</v>
      </c>
      <c r="K5" s="82" t="s">
        <v>122</v>
      </c>
      <c r="L5" s="83" t="str">
        <f>IF($L$3="","",INDEX(C19:F68,ROUNDUP(H4/3,0),4)*4)</f>
        <v/>
      </c>
      <c r="R5" s="38"/>
    </row>
    <row r="6" spans="2:23" x14ac:dyDescent="0.25">
      <c r="K6" s="82" t="s">
        <v>123</v>
      </c>
      <c r="L6" s="83" t="str">
        <f>IF($L$3="","",INDEX(C19:F68,ROUNDUP(H4*2/3,0),4)*2)</f>
        <v/>
      </c>
    </row>
    <row r="8" spans="2:23" ht="15.75" thickBot="1" x14ac:dyDescent="0.3">
      <c r="C8" s="2"/>
      <c r="D8" s="2"/>
      <c r="E8" s="2"/>
      <c r="F8" s="2"/>
      <c r="G8" s="2"/>
      <c r="H8" s="2" t="s">
        <v>25</v>
      </c>
      <c r="I8" s="84"/>
      <c r="J8" s="84"/>
      <c r="K8" s="84"/>
      <c r="L8" s="84"/>
      <c r="M8" s="84"/>
      <c r="N8" s="84"/>
      <c r="O8" s="84"/>
      <c r="P8" s="84"/>
      <c r="Q8" s="84"/>
      <c r="S8" s="2"/>
      <c r="T8" s="2"/>
      <c r="U8" s="2"/>
      <c r="V8" s="2"/>
      <c r="W8" s="2"/>
    </row>
    <row r="9" spans="2:23" x14ac:dyDescent="0.25">
      <c r="B9" s="2"/>
      <c r="C9" s="2"/>
      <c r="D9" s="2"/>
      <c r="E9" s="2"/>
      <c r="F9" s="2"/>
      <c r="G9" s="2"/>
      <c r="H9" s="85" t="s">
        <v>26</v>
      </c>
      <c r="I9" s="86" t="s">
        <v>30</v>
      </c>
      <c r="J9" s="86" t="s">
        <v>34</v>
      </c>
      <c r="K9" s="86" t="s">
        <v>124</v>
      </c>
      <c r="L9" s="86" t="s">
        <v>125</v>
      </c>
      <c r="M9" s="86" t="s">
        <v>126</v>
      </c>
      <c r="N9" s="86" t="s">
        <v>127</v>
      </c>
      <c r="O9" s="86" t="s">
        <v>128</v>
      </c>
      <c r="P9" s="86" t="s">
        <v>129</v>
      </c>
      <c r="Q9" s="87" t="s">
        <v>130</v>
      </c>
      <c r="R9" s="2" t="s">
        <v>27</v>
      </c>
      <c r="S9" s="2" t="s">
        <v>28</v>
      </c>
      <c r="T9" s="2" t="s">
        <v>29</v>
      </c>
      <c r="U9" s="2" t="s">
        <v>31</v>
      </c>
      <c r="V9" s="2" t="s">
        <v>32</v>
      </c>
      <c r="W9" s="2" t="s">
        <v>33</v>
      </c>
    </row>
    <row r="10" spans="2:23" x14ac:dyDescent="0.25">
      <c r="C10" s="2"/>
      <c r="D10" s="2"/>
      <c r="E10" s="2"/>
      <c r="F10" s="2"/>
      <c r="G10" s="2"/>
      <c r="H10" s="88">
        <v>1</v>
      </c>
      <c r="I10" s="89">
        <f t="shared" ref="I10:I73" si="0">IF(R10&lt;S10,S10,IF(R10&gt;T10,T10,R10))</f>
        <v>5.2052846939050927E-2</v>
      </c>
      <c r="J10" s="89">
        <f t="shared" ref="J10:J73" si="1">IF(U10&lt;V10,V10,IF(U10&gt;W10,W10,U10))</f>
        <v>8.5177385900265148E-2</v>
      </c>
      <c r="K10" s="89">
        <f>4.2*(1-EXP((-$H10)*(VALUE(RIGHT(K$9,2))-1)/105) + 0.65*EXP(-800/($H10*(VALUE(RIGHT(K$9,2))-1))))</f>
        <v>0.11830192486147938</v>
      </c>
      <c r="L10" s="89">
        <f t="shared" ref="L10:Q25" si="2">4.2*(1-EXP((-$H10)*(VALUE(RIGHT(L$9,2))-1)/105) + 0.65*EXP(-800/($H10*(VALUE(RIGHT(L$9,2))-1))))</f>
        <v>0.15699071509651111</v>
      </c>
      <c r="M10" s="89">
        <f t="shared" si="2"/>
        <v>0.19531278969939769</v>
      </c>
      <c r="N10" s="89">
        <f t="shared" si="2"/>
        <v>0.23327162462154671</v>
      </c>
      <c r="O10" s="89">
        <f t="shared" si="2"/>
        <v>0.27087066286720535</v>
      </c>
      <c r="P10" s="89">
        <f t="shared" si="2"/>
        <v>0.30811331480575727</v>
      </c>
      <c r="Q10" s="90">
        <f t="shared" si="2"/>
        <v>0.34500295848105117</v>
      </c>
      <c r="R10" s="39">
        <f>4.2*(1-EXP((-$H10)*(2-1)/105) + 0.65*EXP(-800/($H10*(2-1))))</f>
        <v>3.9810127058851522E-2</v>
      </c>
      <c r="S10" s="39">
        <f>4.2*(1-EXP((-$H10)*(4-1)/105) + 0.65*EXP(-800/($H10*(4-1))))*0.44</f>
        <v>5.2052846939050927E-2</v>
      </c>
      <c r="T10" s="39">
        <f>4.2*(1-EXP((-$H10)*(4-1)/105) + 0.65*EXP(-800/($H10*(4-1))))*0.52</f>
        <v>6.151700092796928E-2</v>
      </c>
      <c r="U10" s="39">
        <f>4.2*(1-EXP((-$H10)*(3-1)/105) + 0.65*EXP(-800/($H10*(3-1))))</f>
        <v>7.9242909780454715E-2</v>
      </c>
      <c r="V10" s="39">
        <f>4.2*(1-EXP((-$H10)*(4-1)/105) + 0.65*EXP(-800/($H10*(4-1))))*0.72</f>
        <v>8.5177385900265148E-2</v>
      </c>
      <c r="W10" s="39">
        <f>4.2*(1-EXP((-$H10)*(4-1)/105) + 0.65*EXP(-800/($H10*(4-1))))*0.8</f>
        <v>9.4641539889183501E-2</v>
      </c>
    </row>
    <row r="11" spans="2:23" x14ac:dyDescent="0.25">
      <c r="C11" s="2"/>
      <c r="D11" s="2"/>
      <c r="E11" s="2"/>
      <c r="F11" s="2"/>
      <c r="G11" s="2"/>
      <c r="H11" s="88">
        <v>2</v>
      </c>
      <c r="I11" s="89">
        <f t="shared" si="0"/>
        <v>0.10263951483348055</v>
      </c>
      <c r="J11" s="89">
        <f t="shared" si="1"/>
        <v>0.16795556972751363</v>
      </c>
      <c r="K11" s="89">
        <f>4.2*(1-EXP((-$H11)*(VALUE(RIGHT(K$9,2))-1)/105) + 0.65*EXP(-800/($H11*(VALUE(RIGHT(K$9,2))-1))))</f>
        <v>0.23327162462154671</v>
      </c>
      <c r="L11" s="89">
        <f t="shared" si="2"/>
        <v>0.30811331480575727</v>
      </c>
      <c r="M11" s="89">
        <f t="shared" si="2"/>
        <v>0.38154293991780525</v>
      </c>
      <c r="N11" s="89">
        <f t="shared" si="2"/>
        <v>0.45358714189700361</v>
      </c>
      <c r="O11" s="89">
        <f t="shared" si="2"/>
        <v>0.52427206001962057</v>
      </c>
      <c r="P11" s="89">
        <f t="shared" si="2"/>
        <v>0.59362334038280218</v>
      </c>
      <c r="Q11" s="90">
        <f t="shared" si="2"/>
        <v>0.66166614520956035</v>
      </c>
      <c r="R11" s="39">
        <f t="shared" ref="R11:R74" si="3">4.2*(1-EXP((-$H11)*(2-1)/105) + 0.65*EXP(-800/($H11*(2-1))))</f>
        <v>7.9242909780454715E-2</v>
      </c>
      <c r="S11" s="39">
        <f t="shared" ref="S11:S74" si="4">4.2*(1-EXP((-$H11)*(4-1)/105) + 0.65*EXP(-800/($H11*(4-1))))*0.44</f>
        <v>0.10263951483348055</v>
      </c>
      <c r="T11" s="39">
        <f t="shared" ref="T11:T74" si="5">4.2*(1-EXP((-$H11)*(4-1)/105) + 0.65*EXP(-800/($H11*(4-1))))*0.52</f>
        <v>0.1213012448032043</v>
      </c>
      <c r="U11" s="39">
        <f t="shared" ref="U11:U74" si="6">4.2*(1-EXP((-$H11)*(3-1)/105) + 0.65*EXP(-800/($H11*(3-1))))</f>
        <v>0.15699071509651111</v>
      </c>
      <c r="V11" s="39">
        <f t="shared" ref="V11:V74" si="7">4.2*(1-EXP((-$H11)*(4-1)/105) + 0.65*EXP(-800/($H11*(4-1))))*0.72</f>
        <v>0.16795556972751363</v>
      </c>
      <c r="W11" s="39">
        <f t="shared" ref="W11:W74" si="8">4.2*(1-EXP((-$H11)*(4-1)/105) + 0.65*EXP(-800/($H11*(4-1))))*0.8</f>
        <v>0.18661729969723739</v>
      </c>
    </row>
    <row r="12" spans="2:23" x14ac:dyDescent="0.25">
      <c r="C12" s="2"/>
      <c r="D12" s="2"/>
      <c r="E12" s="2"/>
      <c r="F12" s="2"/>
      <c r="G12" s="2"/>
      <c r="H12" s="88">
        <v>3</v>
      </c>
      <c r="I12" s="89">
        <f t="shared" si="0"/>
        <v>0.15180130173166251</v>
      </c>
      <c r="J12" s="89">
        <f t="shared" si="1"/>
        <v>0.24840213010635684</v>
      </c>
      <c r="K12" s="89">
        <f>4.2*(1-EXP((-$H12)*(VALUE(RIGHT(K$9,2))-1)/105) + 0.65*EXP(-800/($H12*(VALUE(RIGHT(K$9,2))-1))))</f>
        <v>0.34500295848105117</v>
      </c>
      <c r="L12" s="89">
        <f t="shared" si="2"/>
        <v>0.45358714189700361</v>
      </c>
      <c r="M12" s="89">
        <f t="shared" si="2"/>
        <v>0.55911282104923732</v>
      </c>
      <c r="N12" s="89">
        <f t="shared" si="2"/>
        <v>0.66166614520956035</v>
      </c>
      <c r="O12" s="89">
        <f t="shared" si="2"/>
        <v>0.76133083707247651</v>
      </c>
      <c r="P12" s="89">
        <f t="shared" si="2"/>
        <v>0.85818826110489921</v>
      </c>
      <c r="Q12" s="90">
        <f t="shared" si="2"/>
        <v>0.95231748997096943</v>
      </c>
      <c r="R12" s="39">
        <f t="shared" si="3"/>
        <v>0.11830192486147938</v>
      </c>
      <c r="S12" s="39">
        <f t="shared" si="4"/>
        <v>0.15180130173166251</v>
      </c>
      <c r="T12" s="39">
        <f t="shared" si="5"/>
        <v>0.17940153841014661</v>
      </c>
      <c r="U12" s="39">
        <f t="shared" si="6"/>
        <v>0.23327162462154671</v>
      </c>
      <c r="V12" s="39">
        <f t="shared" si="7"/>
        <v>0.24840213010635684</v>
      </c>
      <c r="W12" s="39">
        <f t="shared" si="8"/>
        <v>0.27600236678484097</v>
      </c>
    </row>
    <row r="13" spans="2:23" x14ac:dyDescent="0.25">
      <c r="C13" s="2"/>
      <c r="D13" s="2"/>
      <c r="E13" s="2"/>
      <c r="F13" s="2"/>
      <c r="G13" s="2"/>
      <c r="H13" s="88">
        <v>4</v>
      </c>
      <c r="I13" s="89">
        <f t="shared" si="0"/>
        <v>0.19957834243468159</v>
      </c>
      <c r="J13" s="89">
        <f t="shared" si="1"/>
        <v>0.3265827421658426</v>
      </c>
      <c r="K13" s="89">
        <f>4.2*(1-EXP((-$H13)*(VALUE(RIGHT(K$9,2))-1)/105) + 0.65*EXP(-800/($H13*(VALUE(RIGHT(K$9,2))-1))))</f>
        <v>0.45358714189700361</v>
      </c>
      <c r="L13" s="89">
        <f t="shared" si="2"/>
        <v>0.59362334038280218</v>
      </c>
      <c r="M13" s="89">
        <f t="shared" si="2"/>
        <v>0.72842516197820018</v>
      </c>
      <c r="N13" s="89">
        <f t="shared" si="2"/>
        <v>0.85818826110489921</v>
      </c>
      <c r="O13" s="89">
        <f t="shared" si="2"/>
        <v>0.98310097886954151</v>
      </c>
      <c r="P13" s="89">
        <f t="shared" si="2"/>
        <v>1.1033446164589387</v>
      </c>
      <c r="Q13" s="90">
        <f t="shared" si="2"/>
        <v>1.2190936987154544</v>
      </c>
      <c r="R13" s="39">
        <f t="shared" si="3"/>
        <v>0.15699071509651111</v>
      </c>
      <c r="S13" s="39">
        <f t="shared" si="4"/>
        <v>0.19957834243468159</v>
      </c>
      <c r="T13" s="39">
        <f t="shared" si="5"/>
        <v>0.23586531378644188</v>
      </c>
      <c r="U13" s="39">
        <f t="shared" si="6"/>
        <v>0.30811331480575727</v>
      </c>
      <c r="V13" s="39">
        <f t="shared" si="7"/>
        <v>0.3265827421658426</v>
      </c>
      <c r="W13" s="39">
        <f t="shared" si="8"/>
        <v>0.36286971351760289</v>
      </c>
    </row>
    <row r="14" spans="2:23" x14ac:dyDescent="0.25">
      <c r="C14" s="2"/>
      <c r="D14" s="2"/>
      <c r="E14" s="2"/>
      <c r="F14" s="2"/>
      <c r="G14" s="2"/>
      <c r="H14" s="88">
        <v>5</v>
      </c>
      <c r="I14" s="89">
        <f t="shared" si="0"/>
        <v>0.24600964126166441</v>
      </c>
      <c r="J14" s="89">
        <f t="shared" si="1"/>
        <v>0.40256123115545084</v>
      </c>
      <c r="K14" s="89">
        <f t="shared" ref="K14:Q45" si="9">4.2*(1-EXP((-$H14)*(VALUE(RIGHT(K$9,2))-1)/105) + 0.65*EXP(-800/($H14*(VALUE(RIGHT(K$9,2))-1))))</f>
        <v>0.55911282104923732</v>
      </c>
      <c r="L14" s="89">
        <f t="shared" si="2"/>
        <v>0.72842516197820018</v>
      </c>
      <c r="M14" s="89">
        <f t="shared" si="2"/>
        <v>0.88986396346972851</v>
      </c>
      <c r="N14" s="89">
        <f t="shared" si="2"/>
        <v>1.0437953690909598</v>
      </c>
      <c r="O14" s="89">
        <f t="shared" si="2"/>
        <v>1.1905684959132556</v>
      </c>
      <c r="P14" s="89">
        <f t="shared" si="2"/>
        <v>1.3305162303921669</v>
      </c>
      <c r="Q14" s="90">
        <f t="shared" si="2"/>
        <v>1.463956010294011</v>
      </c>
      <c r="R14" s="39">
        <f t="shared" si="3"/>
        <v>0.19531278969939769</v>
      </c>
      <c r="S14" s="39">
        <f t="shared" si="4"/>
        <v>0.24600964126166441</v>
      </c>
      <c r="T14" s="39">
        <f t="shared" si="5"/>
        <v>0.29073866694560341</v>
      </c>
      <c r="U14" s="39">
        <f t="shared" si="6"/>
        <v>0.38154293991780525</v>
      </c>
      <c r="V14" s="39">
        <f t="shared" si="7"/>
        <v>0.40256123115545084</v>
      </c>
      <c r="W14" s="39">
        <f t="shared" si="8"/>
        <v>0.44729025683938989</v>
      </c>
    </row>
    <row r="15" spans="2:23" x14ac:dyDescent="0.25">
      <c r="C15" s="2"/>
      <c r="D15" s="2"/>
      <c r="E15" s="2"/>
      <c r="F15" s="2"/>
      <c r="G15" s="2"/>
      <c r="H15" s="88">
        <v>6</v>
      </c>
      <c r="I15" s="89">
        <f t="shared" si="0"/>
        <v>0.29113310389220654</v>
      </c>
      <c r="J15" s="89">
        <f t="shared" si="1"/>
        <v>0.47639962455088342</v>
      </c>
      <c r="K15" s="89">
        <f t="shared" si="9"/>
        <v>0.66166614520956035</v>
      </c>
      <c r="L15" s="89">
        <f t="shared" si="2"/>
        <v>0.85818826110489921</v>
      </c>
      <c r="M15" s="89">
        <f t="shared" si="2"/>
        <v>1.0437953690909598</v>
      </c>
      <c r="N15" s="89">
        <f t="shared" si="2"/>
        <v>1.2190936987154544</v>
      </c>
      <c r="O15" s="89">
        <f t="shared" si="2"/>
        <v>1.3846558212346556</v>
      </c>
      <c r="P15" s="89">
        <f t="shared" si="2"/>
        <v>1.541022610537973</v>
      </c>
      <c r="Q15" s="90">
        <f t="shared" si="2"/>
        <v>1.6887053654977484</v>
      </c>
      <c r="R15" s="39">
        <f t="shared" si="3"/>
        <v>0.23327162462154671</v>
      </c>
      <c r="S15" s="39">
        <f t="shared" si="4"/>
        <v>0.29113310389220654</v>
      </c>
      <c r="T15" s="39">
        <f t="shared" si="5"/>
        <v>0.34406639550897139</v>
      </c>
      <c r="U15" s="39">
        <f t="shared" si="6"/>
        <v>0.45358714189700361</v>
      </c>
      <c r="V15" s="39">
        <f t="shared" si="7"/>
        <v>0.47639962455088342</v>
      </c>
      <c r="W15" s="39">
        <f t="shared" si="8"/>
        <v>0.52933291616764833</v>
      </c>
    </row>
    <row r="16" spans="2:23" x14ac:dyDescent="0.25">
      <c r="C16" s="2"/>
      <c r="D16" s="2"/>
      <c r="E16" s="2"/>
      <c r="F16" s="2"/>
      <c r="G16" s="2"/>
      <c r="H16" s="88">
        <v>7</v>
      </c>
      <c r="I16" s="89">
        <f t="shared" si="0"/>
        <v>0.33498556831188969</v>
      </c>
      <c r="J16" s="89">
        <f t="shared" si="1"/>
        <v>0.54815820269218307</v>
      </c>
      <c r="K16" s="89">
        <f t="shared" si="9"/>
        <v>0.76133083707247651</v>
      </c>
      <c r="L16" s="89">
        <f t="shared" si="2"/>
        <v>0.98310097886954151</v>
      </c>
      <c r="M16" s="89">
        <f t="shared" si="2"/>
        <v>1.1905684959132556</v>
      </c>
      <c r="N16" s="89">
        <f t="shared" si="2"/>
        <v>1.3846558212346556</v>
      </c>
      <c r="O16" s="89">
        <f t="shared" si="2"/>
        <v>1.5662260634892615</v>
      </c>
      <c r="P16" s="89">
        <f t="shared" si="2"/>
        <v>1.7360875839664824</v>
      </c>
      <c r="Q16" s="90">
        <f t="shared" si="2"/>
        <v>1.8949994712099056</v>
      </c>
      <c r="R16" s="39">
        <f t="shared" si="3"/>
        <v>0.27087066286720535</v>
      </c>
      <c r="S16" s="39">
        <f t="shared" si="4"/>
        <v>0.33498556831188969</v>
      </c>
      <c r="T16" s="39">
        <f t="shared" si="5"/>
        <v>0.39589203527768779</v>
      </c>
      <c r="U16" s="39">
        <f t="shared" si="6"/>
        <v>0.52427206001962057</v>
      </c>
      <c r="V16" s="39">
        <f t="shared" si="7"/>
        <v>0.54815820269218307</v>
      </c>
      <c r="W16" s="39">
        <f t="shared" si="8"/>
        <v>0.60906466965798123</v>
      </c>
    </row>
    <row r="17" spans="1:23" x14ac:dyDescent="0.25">
      <c r="A17" t="s">
        <v>131</v>
      </c>
      <c r="C17" s="2"/>
      <c r="D17" s="2"/>
      <c r="E17" s="2"/>
      <c r="F17" s="2"/>
      <c r="G17" s="2"/>
      <c r="H17" s="88">
        <v>8</v>
      </c>
      <c r="I17" s="89">
        <f t="shared" si="0"/>
        <v>0.37760283488615565</v>
      </c>
      <c r="J17" s="89">
        <f t="shared" si="1"/>
        <v>0.61789554799552737</v>
      </c>
      <c r="K17" s="89">
        <f t="shared" si="9"/>
        <v>0.85818826110489921</v>
      </c>
      <c r="L17" s="89">
        <f t="shared" si="2"/>
        <v>1.1033446164589387</v>
      </c>
      <c r="M17" s="89">
        <f t="shared" si="2"/>
        <v>1.3305162303921669</v>
      </c>
      <c r="N17" s="89">
        <f t="shared" si="2"/>
        <v>1.541022610537973</v>
      </c>
      <c r="O17" s="89">
        <f t="shared" si="2"/>
        <v>1.7360875839664824</v>
      </c>
      <c r="P17" s="89">
        <f t="shared" si="2"/>
        <v>1.9168495631325282</v>
      </c>
      <c r="Q17" s="90">
        <f t="shared" si="2"/>
        <v>2.0843735672805268</v>
      </c>
      <c r="R17" s="39">
        <f t="shared" si="3"/>
        <v>0.30811331480575727</v>
      </c>
      <c r="S17" s="39">
        <f t="shared" si="4"/>
        <v>0.37760283488615565</v>
      </c>
      <c r="T17" s="39">
        <f t="shared" si="5"/>
        <v>0.44625789577454761</v>
      </c>
      <c r="U17" s="39">
        <f t="shared" si="6"/>
        <v>0.59362334038280218</v>
      </c>
      <c r="V17" s="39">
        <f t="shared" si="7"/>
        <v>0.61789554799552737</v>
      </c>
      <c r="W17" s="39">
        <f t="shared" si="8"/>
        <v>0.68655060888391939</v>
      </c>
    </row>
    <row r="18" spans="1:23" x14ac:dyDescent="0.25">
      <c r="C18" s="2" t="s">
        <v>37</v>
      </c>
      <c r="D18" s="2"/>
      <c r="F18" s="2" t="s">
        <v>35</v>
      </c>
      <c r="G18" s="2"/>
      <c r="H18" s="88">
        <v>9</v>
      </c>
      <c r="I18" s="89">
        <f t="shared" si="0"/>
        <v>0.41901969558722657</v>
      </c>
      <c r="J18" s="89">
        <f t="shared" si="1"/>
        <v>0.68566859277909797</v>
      </c>
      <c r="K18" s="89">
        <f t="shared" si="9"/>
        <v>0.95231748997096943</v>
      </c>
      <c r="L18" s="89">
        <f t="shared" si="2"/>
        <v>1.2190936987154544</v>
      </c>
      <c r="M18" s="89">
        <f t="shared" si="2"/>
        <v>1.463956010294011</v>
      </c>
      <c r="N18" s="89">
        <f t="shared" si="2"/>
        <v>1.6887053654977484</v>
      </c>
      <c r="O18" s="89">
        <f t="shared" si="2"/>
        <v>1.8949994712099056</v>
      </c>
      <c r="P18" s="89">
        <f t="shared" si="2"/>
        <v>2.0843735672805268</v>
      </c>
      <c r="Q18" s="90">
        <f t="shared" si="2"/>
        <v>2.2582614360057236</v>
      </c>
      <c r="R18" s="39">
        <f t="shared" si="3"/>
        <v>0.34500295848105117</v>
      </c>
      <c r="S18" s="39">
        <f t="shared" si="4"/>
        <v>0.41901969558722657</v>
      </c>
      <c r="T18" s="39">
        <f t="shared" si="5"/>
        <v>0.4952050947849041</v>
      </c>
      <c r="U18" s="39">
        <f t="shared" si="6"/>
        <v>0.66166614520956035</v>
      </c>
      <c r="V18" s="39">
        <f t="shared" si="7"/>
        <v>0.68566859277909797</v>
      </c>
      <c r="W18" s="39">
        <f t="shared" si="8"/>
        <v>0.76185399197677561</v>
      </c>
    </row>
    <row r="19" spans="1:23" x14ac:dyDescent="0.25">
      <c r="A19" t="s">
        <v>36</v>
      </c>
      <c r="C19">
        <v>1</v>
      </c>
      <c r="D19" s="42">
        <v>1</v>
      </c>
      <c r="E19" s="91">
        <f>IF($H$4&gt;0,ROUND($L$3*D19,2),D19)</f>
        <v>1</v>
      </c>
      <c r="F19" s="92">
        <f>(E18+E19)</f>
        <v>1</v>
      </c>
      <c r="G19" s="2"/>
      <c r="H19" s="88">
        <v>10</v>
      </c>
      <c r="I19" s="89">
        <f t="shared" si="0"/>
        <v>0.45926996240002232</v>
      </c>
      <c r="J19" s="89">
        <f t="shared" si="1"/>
        <v>0.75153266574549105</v>
      </c>
      <c r="K19" s="89">
        <f t="shared" si="9"/>
        <v>1.0437953690909598</v>
      </c>
      <c r="L19" s="89">
        <f t="shared" si="2"/>
        <v>1.3305162303921669</v>
      </c>
      <c r="M19" s="89">
        <f t="shared" si="2"/>
        <v>1.5911906452361306</v>
      </c>
      <c r="N19" s="89">
        <f t="shared" si="2"/>
        <v>1.8281883090666542</v>
      </c>
      <c r="O19" s="89">
        <f t="shared" si="2"/>
        <v>2.0436778028459193</v>
      </c>
      <c r="P19" s="89">
        <f t="shared" si="2"/>
        <v>2.2396627188711897</v>
      </c>
      <c r="Q19" s="90">
        <f t="shared" si="2"/>
        <v>2.418010550126299</v>
      </c>
      <c r="R19" s="39">
        <f t="shared" si="3"/>
        <v>0.38154293991780525</v>
      </c>
      <c r="S19" s="39">
        <f t="shared" si="4"/>
        <v>0.45926996240002232</v>
      </c>
      <c r="T19" s="39">
        <f t="shared" si="5"/>
        <v>0.54277359192729913</v>
      </c>
      <c r="U19" s="39">
        <f t="shared" si="6"/>
        <v>0.72842516197820018</v>
      </c>
      <c r="V19" s="39">
        <f t="shared" si="7"/>
        <v>0.75153266574549105</v>
      </c>
      <c r="W19" s="39">
        <f t="shared" si="8"/>
        <v>0.8350362952727679</v>
      </c>
    </row>
    <row r="20" spans="1:23" x14ac:dyDescent="0.25">
      <c r="A20" t="s">
        <v>38</v>
      </c>
      <c r="C20" s="2">
        <v>2</v>
      </c>
      <c r="D20" s="42">
        <v>0.7</v>
      </c>
      <c r="E20" s="91">
        <f t="shared" ref="E20:E68" si="10">IF($H$4&gt;0,ROUND($L$3*D20,2),D20)</f>
        <v>0.7</v>
      </c>
      <c r="F20" s="92">
        <f>(F19+E20)</f>
        <v>1.7</v>
      </c>
      <c r="G20" s="2"/>
      <c r="H20" s="88">
        <v>11</v>
      </c>
      <c r="I20" s="89">
        <f t="shared" si="0"/>
        <v>0.49838649494707654</v>
      </c>
      <c r="J20" s="89">
        <f t="shared" si="1"/>
        <v>0.81554153718612521</v>
      </c>
      <c r="K20" s="89">
        <f t="shared" si="9"/>
        <v>1.132696579425174</v>
      </c>
      <c r="L20" s="89">
        <f t="shared" si="2"/>
        <v>1.4377739522479969</v>
      </c>
      <c r="M20" s="89">
        <f t="shared" si="2"/>
        <v>1.7125092472424852</v>
      </c>
      <c r="N20" s="89">
        <f t="shared" si="2"/>
        <v>1.9599314602567486</v>
      </c>
      <c r="O20" s="89">
        <f t="shared" si="2"/>
        <v>2.1828016837769373</v>
      </c>
      <c r="P20" s="89">
        <f t="shared" si="2"/>
        <v>2.3836664577327928</v>
      </c>
      <c r="Q20" s="90">
        <f t="shared" si="2"/>
        <v>2.5648886544639486</v>
      </c>
      <c r="R20" s="39">
        <f t="shared" si="3"/>
        <v>0.41773657342510062</v>
      </c>
      <c r="S20" s="39">
        <f t="shared" si="4"/>
        <v>0.49838649494707654</v>
      </c>
      <c r="T20" s="39">
        <f t="shared" si="5"/>
        <v>0.58900222130109048</v>
      </c>
      <c r="U20" s="39">
        <f t="shared" si="6"/>
        <v>0.79392461237950052</v>
      </c>
      <c r="V20" s="39">
        <f t="shared" si="7"/>
        <v>0.81554153718612521</v>
      </c>
      <c r="W20" s="39">
        <f t="shared" si="8"/>
        <v>0.90615726354013926</v>
      </c>
    </row>
    <row r="21" spans="1:23" x14ac:dyDescent="0.25">
      <c r="A21" t="s">
        <v>39</v>
      </c>
      <c r="C21">
        <v>3</v>
      </c>
      <c r="D21" s="42">
        <f>1/C20</f>
        <v>0.5</v>
      </c>
      <c r="E21" s="91">
        <f t="shared" si="10"/>
        <v>0.5</v>
      </c>
      <c r="F21" s="92">
        <f t="shared" ref="F21:F68" si="11">(F20+E21)</f>
        <v>2.2000000000000002</v>
      </c>
      <c r="G21" s="2"/>
      <c r="H21" s="88">
        <v>12</v>
      </c>
      <c r="I21" s="89">
        <f t="shared" si="0"/>
        <v>0.5364012274347999</v>
      </c>
      <c r="J21" s="89">
        <f t="shared" si="1"/>
        <v>0.87774746307512708</v>
      </c>
      <c r="K21" s="89">
        <f t="shared" si="9"/>
        <v>1.2190936987154544</v>
      </c>
      <c r="L21" s="89">
        <f t="shared" si="2"/>
        <v>1.541022610537973</v>
      </c>
      <c r="M21" s="89">
        <f t="shared" si="2"/>
        <v>1.8281883090666542</v>
      </c>
      <c r="N21" s="89">
        <f t="shared" si="2"/>
        <v>2.0843735672805268</v>
      </c>
      <c r="O21" s="89">
        <f t="shared" si="2"/>
        <v>2.3130178882984116</v>
      </c>
      <c r="P21" s="89">
        <f t="shared" si="2"/>
        <v>2.5172843999837666</v>
      </c>
      <c r="Q21" s="90">
        <f t="shared" si="2"/>
        <v>2.700083597904444</v>
      </c>
      <c r="R21" s="39">
        <f t="shared" si="3"/>
        <v>0.45358714189700361</v>
      </c>
      <c r="S21" s="39">
        <f t="shared" si="4"/>
        <v>0.5364012274347999</v>
      </c>
      <c r="T21" s="39">
        <f t="shared" si="5"/>
        <v>0.63392872333203631</v>
      </c>
      <c r="U21" s="39">
        <f t="shared" si="6"/>
        <v>0.85818826110489921</v>
      </c>
      <c r="V21" s="39">
        <f t="shared" si="7"/>
        <v>0.87774746307512708</v>
      </c>
      <c r="W21" s="39">
        <f t="shared" si="8"/>
        <v>0.97527495897236349</v>
      </c>
    </row>
    <row r="22" spans="1:23" x14ac:dyDescent="0.25">
      <c r="A22" t="s">
        <v>40</v>
      </c>
      <c r="C22" s="2">
        <v>4</v>
      </c>
      <c r="D22" s="42">
        <f t="shared" ref="D22:D68" si="12">1/C21</f>
        <v>0.33333333333333331</v>
      </c>
      <c r="E22" s="91">
        <f t="shared" si="10"/>
        <v>0.33333333333333331</v>
      </c>
      <c r="F22" s="92">
        <f t="shared" si="11"/>
        <v>2.5333333333333337</v>
      </c>
      <c r="G22" s="2"/>
      <c r="H22" s="88">
        <v>13</v>
      </c>
      <c r="I22" s="89">
        <f t="shared" si="0"/>
        <v>0.57334519519004012</v>
      </c>
      <c r="J22" s="89">
        <f t="shared" si="1"/>
        <v>0.93820122849279297</v>
      </c>
      <c r="K22" s="89">
        <f t="shared" si="9"/>
        <v>1.3030572617955458</v>
      </c>
      <c r="L22" s="89">
        <f t="shared" si="2"/>
        <v>1.6404122561725925</v>
      </c>
      <c r="M22" s="89">
        <f t="shared" si="2"/>
        <v>1.9384928904130023</v>
      </c>
      <c r="N22" s="89">
        <f t="shared" si="2"/>
        <v>2.2019346596862865</v>
      </c>
      <c r="O22" s="89">
        <f t="shared" si="2"/>
        <v>2.4349435199005609</v>
      </c>
      <c r="P22" s="89">
        <f t="shared" si="2"/>
        <v>2.6413666384248398</v>
      </c>
      <c r="Q22" s="90">
        <f t="shared" si="2"/>
        <v>2.8247001133591771</v>
      </c>
      <c r="R22" s="39">
        <f t="shared" si="3"/>
        <v>0.48909789711033597</v>
      </c>
      <c r="S22" s="39">
        <f t="shared" si="4"/>
        <v>0.57334519519004012</v>
      </c>
      <c r="T22" s="39">
        <f t="shared" si="5"/>
        <v>0.67758977613368387</v>
      </c>
      <c r="U22" s="39">
        <f t="shared" si="6"/>
        <v>0.92123942446894402</v>
      </c>
      <c r="V22" s="39">
        <f t="shared" si="7"/>
        <v>0.93820122849279297</v>
      </c>
      <c r="W22" s="39">
        <f t="shared" si="8"/>
        <v>1.0424458094364366</v>
      </c>
    </row>
    <row r="23" spans="1:23" x14ac:dyDescent="0.25">
      <c r="A23" t="s">
        <v>41</v>
      </c>
      <c r="C23">
        <v>5</v>
      </c>
      <c r="D23" s="42">
        <f t="shared" si="12"/>
        <v>0.25</v>
      </c>
      <c r="E23" s="91">
        <f t="shared" si="10"/>
        <v>0.25</v>
      </c>
      <c r="F23" s="92">
        <f t="shared" si="11"/>
        <v>2.7833333333333337</v>
      </c>
      <c r="G23" s="2"/>
      <c r="H23" s="88">
        <v>14</v>
      </c>
      <c r="I23" s="89">
        <f t="shared" si="0"/>
        <v>0.60924856134324845</v>
      </c>
      <c r="J23" s="89">
        <f t="shared" si="1"/>
        <v>0.99695219128895196</v>
      </c>
      <c r="K23" s="89">
        <f t="shared" si="9"/>
        <v>1.3846558212346556</v>
      </c>
      <c r="L23" s="89">
        <f t="shared" si="2"/>
        <v>1.7360875839664824</v>
      </c>
      <c r="M23" s="89">
        <f t="shared" si="2"/>
        <v>2.0436778028459193</v>
      </c>
      <c r="N23" s="89">
        <f t="shared" si="2"/>
        <v>2.3130178882984116</v>
      </c>
      <c r="O23" s="89">
        <f t="shared" si="2"/>
        <v>2.5491668325865207</v>
      </c>
      <c r="P23" s="89">
        <f t="shared" si="2"/>
        <v>2.7567121337473859</v>
      </c>
      <c r="Q23" s="90">
        <f t="shared" si="2"/>
        <v>2.939756715771769</v>
      </c>
      <c r="R23" s="39">
        <f t="shared" si="3"/>
        <v>0.52427206001962057</v>
      </c>
      <c r="S23" s="39">
        <f t="shared" si="4"/>
        <v>0.60924856134324845</v>
      </c>
      <c r="T23" s="39">
        <f t="shared" si="5"/>
        <v>0.72002102704202098</v>
      </c>
      <c r="U23" s="39">
        <f t="shared" si="6"/>
        <v>0.98310097886954151</v>
      </c>
      <c r="V23" s="39">
        <f t="shared" si="7"/>
        <v>0.99695219128895196</v>
      </c>
      <c r="W23" s="39">
        <f t="shared" si="8"/>
        <v>1.1077246569877246</v>
      </c>
    </row>
    <row r="24" spans="1:23" x14ac:dyDescent="0.25">
      <c r="A24" t="s">
        <v>42</v>
      </c>
      <c r="C24" s="2">
        <v>6</v>
      </c>
      <c r="D24" s="42">
        <f t="shared" si="12"/>
        <v>0.2</v>
      </c>
      <c r="E24" s="91">
        <f t="shared" si="10"/>
        <v>0.2</v>
      </c>
      <c r="F24" s="92">
        <f t="shared" si="11"/>
        <v>2.9833333333333338</v>
      </c>
      <c r="G24" s="2"/>
      <c r="H24" s="88">
        <v>15</v>
      </c>
      <c r="I24" s="89">
        <f t="shared" si="0"/>
        <v>0.64414064452936481</v>
      </c>
      <c r="J24" s="89">
        <f t="shared" si="1"/>
        <v>1.0540483274116879</v>
      </c>
      <c r="K24" s="89">
        <f t="shared" si="9"/>
        <v>1.463956010294011</v>
      </c>
      <c r="L24" s="89">
        <f t="shared" si="2"/>
        <v>1.8281883090666542</v>
      </c>
      <c r="M24" s="89">
        <f t="shared" si="2"/>
        <v>2.1439886637069172</v>
      </c>
      <c r="N24" s="89">
        <f t="shared" si="2"/>
        <v>2.418010550126299</v>
      </c>
      <c r="O24" s="89">
        <f t="shared" si="2"/>
        <v>2.656246802295172</v>
      </c>
      <c r="P24" s="89">
        <f t="shared" si="2"/>
        <v>2.864066749516982</v>
      </c>
      <c r="Q24" s="90">
        <f t="shared" si="2"/>
        <v>3.0461844885260962</v>
      </c>
      <c r="R24" s="39">
        <f t="shared" si="3"/>
        <v>0.55911282104923732</v>
      </c>
      <c r="S24" s="39">
        <f t="shared" si="4"/>
        <v>0.64414064452936481</v>
      </c>
      <c r="T24" s="39">
        <f t="shared" si="5"/>
        <v>0.7612571253528857</v>
      </c>
      <c r="U24" s="39">
        <f t="shared" si="6"/>
        <v>1.0437953690909598</v>
      </c>
      <c r="V24" s="39">
        <f t="shared" si="7"/>
        <v>1.0540483274116879</v>
      </c>
      <c r="W24" s="39">
        <f t="shared" si="8"/>
        <v>1.1711648082352089</v>
      </c>
    </row>
    <row r="25" spans="1:23" x14ac:dyDescent="0.25">
      <c r="A25" t="s">
        <v>43</v>
      </c>
      <c r="C25">
        <v>7</v>
      </c>
      <c r="D25" s="42">
        <f t="shared" si="12"/>
        <v>0.16666666666666666</v>
      </c>
      <c r="E25" s="91">
        <f t="shared" si="10"/>
        <v>0.16666666666666666</v>
      </c>
      <c r="F25" s="92">
        <f t="shared" si="11"/>
        <v>3.1500000000000004</v>
      </c>
      <c r="G25" s="2"/>
      <c r="H25" s="88">
        <v>16</v>
      </c>
      <c r="I25" s="89">
        <f t="shared" si="0"/>
        <v>0.67804994863670809</v>
      </c>
      <c r="J25" s="89">
        <f t="shared" si="1"/>
        <v>1.1095362795873405</v>
      </c>
      <c r="K25" s="89">
        <f t="shared" si="9"/>
        <v>1.541022610537973</v>
      </c>
      <c r="L25" s="89">
        <f t="shared" si="2"/>
        <v>1.9168495631325282</v>
      </c>
      <c r="M25" s="89">
        <f t="shared" si="2"/>
        <v>2.2396627188711897</v>
      </c>
      <c r="N25" s="89">
        <f t="shared" si="2"/>
        <v>2.5172843999837666</v>
      </c>
      <c r="O25" s="89">
        <f t="shared" si="2"/>
        <v>2.7567121337473859</v>
      </c>
      <c r="P25" s="89">
        <f t="shared" si="2"/>
        <v>2.9641219555216067</v>
      </c>
      <c r="Q25" s="90">
        <f t="shared" si="2"/>
        <v>3.1448282851048899</v>
      </c>
      <c r="R25" s="39">
        <f t="shared" si="3"/>
        <v>0.59362334038280218</v>
      </c>
      <c r="S25" s="39">
        <f t="shared" si="4"/>
        <v>0.67804994863670809</v>
      </c>
      <c r="T25" s="39">
        <f t="shared" si="5"/>
        <v>0.80133175747974594</v>
      </c>
      <c r="U25" s="39">
        <f t="shared" si="6"/>
        <v>1.1033446164589387</v>
      </c>
      <c r="V25" s="39">
        <f t="shared" si="7"/>
        <v>1.1095362795873405</v>
      </c>
      <c r="W25" s="39">
        <f t="shared" si="8"/>
        <v>1.2328180884303785</v>
      </c>
    </row>
    <row r="26" spans="1:23" x14ac:dyDescent="0.25">
      <c r="A26" t="s">
        <v>44</v>
      </c>
      <c r="C26" s="2">
        <v>8</v>
      </c>
      <c r="D26" s="42">
        <f t="shared" si="12"/>
        <v>0.14285714285714285</v>
      </c>
      <c r="E26" s="91">
        <f t="shared" si="10"/>
        <v>0.14285714285714285</v>
      </c>
      <c r="F26" s="92">
        <f t="shared" si="11"/>
        <v>3.2928571428571431</v>
      </c>
      <c r="G26" s="2"/>
      <c r="H26" s="88">
        <v>17</v>
      </c>
      <c r="I26" s="89">
        <f t="shared" si="0"/>
        <v>0.7110041954831402</v>
      </c>
      <c r="J26" s="89">
        <f t="shared" si="1"/>
        <v>1.163461410790593</v>
      </c>
      <c r="K26" s="89">
        <f t="shared" si="9"/>
        <v>1.6159186260980458</v>
      </c>
      <c r="L26" s="89">
        <f t="shared" si="9"/>
        <v>2.0022022835112407</v>
      </c>
      <c r="M26" s="89">
        <f t="shared" si="9"/>
        <v>2.3309293892247545</v>
      </c>
      <c r="N26" s="89">
        <f t="shared" si="9"/>
        <v>2.6111954644309074</v>
      </c>
      <c r="O26" s="89">
        <f t="shared" si="9"/>
        <v>2.8510602633543747</v>
      </c>
      <c r="P26" s="89">
        <f t="shared" si="9"/>
        <v>3.0575146675872937</v>
      </c>
      <c r="Q26" s="90">
        <f t="shared" si="9"/>
        <v>3.2364501107013646</v>
      </c>
      <c r="R26" s="39">
        <f t="shared" si="3"/>
        <v>0.6278067482498112</v>
      </c>
      <c r="S26" s="39">
        <f t="shared" si="4"/>
        <v>0.7110041954831402</v>
      </c>
      <c r="T26" s="39">
        <f t="shared" si="5"/>
        <v>0.84027768557098381</v>
      </c>
      <c r="U26" s="39">
        <f t="shared" si="6"/>
        <v>1.1617703268674728</v>
      </c>
      <c r="V26" s="39">
        <f t="shared" si="7"/>
        <v>1.163461410790593</v>
      </c>
      <c r="W26" s="39">
        <f t="shared" si="8"/>
        <v>1.2927349008784368</v>
      </c>
    </row>
    <row r="27" spans="1:23" x14ac:dyDescent="0.25">
      <c r="A27" t="s">
        <v>45</v>
      </c>
      <c r="C27">
        <v>9</v>
      </c>
      <c r="D27" s="42">
        <f t="shared" si="12"/>
        <v>0.125</v>
      </c>
      <c r="E27" s="91">
        <f t="shared" si="10"/>
        <v>0.125</v>
      </c>
      <c r="F27" s="92">
        <f t="shared" si="11"/>
        <v>3.4178571428571431</v>
      </c>
      <c r="G27" s="2"/>
      <c r="H27" s="88">
        <v>18</v>
      </c>
      <c r="I27" s="89">
        <f t="shared" si="0"/>
        <v>0.74303036081900931</v>
      </c>
      <c r="J27" s="89">
        <f t="shared" si="1"/>
        <v>1.2190936987154544</v>
      </c>
      <c r="K27" s="89">
        <f t="shared" si="9"/>
        <v>1.6887053654977484</v>
      </c>
      <c r="L27" s="89">
        <f t="shared" si="9"/>
        <v>2.0843735672805268</v>
      </c>
      <c r="M27" s="89">
        <f t="shared" si="9"/>
        <v>2.418010550126299</v>
      </c>
      <c r="N27" s="89">
        <f t="shared" si="9"/>
        <v>2.700083597904444</v>
      </c>
      <c r="O27" s="89">
        <f t="shared" si="9"/>
        <v>2.939756715771769</v>
      </c>
      <c r="P27" s="89">
        <f t="shared" si="9"/>
        <v>3.1448282851048899</v>
      </c>
      <c r="Q27" s="90">
        <f t="shared" si="9"/>
        <v>3.3217341174695032</v>
      </c>
      <c r="R27" s="39">
        <f t="shared" si="3"/>
        <v>0.66166614520956035</v>
      </c>
      <c r="S27" s="39">
        <f t="shared" si="4"/>
        <v>0.74303036081900931</v>
      </c>
      <c r="T27" s="39">
        <f t="shared" si="5"/>
        <v>0.87812679005882921</v>
      </c>
      <c r="U27" s="39">
        <f t="shared" si="6"/>
        <v>1.2190936987154544</v>
      </c>
      <c r="V27" s="39">
        <f t="shared" si="7"/>
        <v>1.2158678631583788</v>
      </c>
      <c r="W27" s="39">
        <f t="shared" si="8"/>
        <v>1.3509642923981988</v>
      </c>
    </row>
    <row r="28" spans="1:23" x14ac:dyDescent="0.25">
      <c r="A28" t="s">
        <v>46</v>
      </c>
      <c r="C28" s="2">
        <v>10</v>
      </c>
      <c r="D28" s="42">
        <f t="shared" si="12"/>
        <v>0.1111111111111111</v>
      </c>
      <c r="E28" s="91">
        <f t="shared" si="10"/>
        <v>0.1111111111111111</v>
      </c>
      <c r="F28" s="92">
        <f t="shared" si="11"/>
        <v>3.5289682539682543</v>
      </c>
      <c r="G28" s="2"/>
      <c r="H28" s="88">
        <v>19</v>
      </c>
      <c r="I28" s="89">
        <f t="shared" si="0"/>
        <v>0.7741547133751453</v>
      </c>
      <c r="J28" s="89">
        <f t="shared" si="1"/>
        <v>1.27533553081839</v>
      </c>
      <c r="K28" s="89">
        <f t="shared" si="9"/>
        <v>1.7594425303980574</v>
      </c>
      <c r="L28" s="89">
        <f t="shared" si="9"/>
        <v>2.1634869675617074</v>
      </c>
      <c r="M28" s="89">
        <f t="shared" si="9"/>
        <v>2.5011205914520183</v>
      </c>
      <c r="N28" s="89">
        <f t="shared" si="9"/>
        <v>2.7842719869453356</v>
      </c>
      <c r="O28" s="89">
        <f t="shared" si="9"/>
        <v>3.0232349812303569</v>
      </c>
      <c r="P28" s="89">
        <f t="shared" si="9"/>
        <v>3.2265947559358219</v>
      </c>
      <c r="Q28" s="90">
        <f t="shared" si="9"/>
        <v>3.4012925918335153</v>
      </c>
      <c r="R28" s="39">
        <f t="shared" si="3"/>
        <v>0.6952046024323798</v>
      </c>
      <c r="S28" s="39">
        <f t="shared" si="4"/>
        <v>0.7741547133751453</v>
      </c>
      <c r="T28" s="39">
        <f t="shared" si="5"/>
        <v>0.91491011580698989</v>
      </c>
      <c r="U28" s="39">
        <f t="shared" si="6"/>
        <v>1.27533553081839</v>
      </c>
      <c r="V28" s="39">
        <f t="shared" si="7"/>
        <v>1.2667986218866012</v>
      </c>
      <c r="W28" s="39">
        <f t="shared" si="8"/>
        <v>1.4075540243184461</v>
      </c>
    </row>
    <row r="29" spans="1:23" x14ac:dyDescent="0.25">
      <c r="A29" t="s">
        <v>47</v>
      </c>
      <c r="C29">
        <v>11</v>
      </c>
      <c r="D29" s="42">
        <f t="shared" si="12"/>
        <v>0.1</v>
      </c>
      <c r="E29" s="91">
        <f t="shared" si="10"/>
        <v>0.1</v>
      </c>
      <c r="F29" s="92">
        <f t="shared" si="11"/>
        <v>3.6289682539682544</v>
      </c>
      <c r="G29" s="2"/>
      <c r="H29" s="88">
        <v>20</v>
      </c>
      <c r="I29" s="89">
        <f t="shared" si="0"/>
        <v>0.80440285598932781</v>
      </c>
      <c r="J29" s="89">
        <f t="shared" si="1"/>
        <v>1.3305162303921669</v>
      </c>
      <c r="K29" s="89">
        <f t="shared" si="9"/>
        <v>1.8281883090666542</v>
      </c>
      <c r="L29" s="89">
        <f t="shared" si="9"/>
        <v>2.2396627188711897</v>
      </c>
      <c r="M29" s="89">
        <f t="shared" si="9"/>
        <v>2.5804663242918529</v>
      </c>
      <c r="N29" s="89">
        <f t="shared" si="9"/>
        <v>2.864066749516982</v>
      </c>
      <c r="O29" s="89">
        <f t="shared" si="9"/>
        <v>3.101896940627662</v>
      </c>
      <c r="P29" s="89">
        <f t="shared" si="9"/>
        <v>3.3032974032503892</v>
      </c>
      <c r="Q29" s="90">
        <f t="shared" si="9"/>
        <v>3.4756723946662684</v>
      </c>
      <c r="R29" s="39">
        <f t="shared" si="3"/>
        <v>0.72842516197820018</v>
      </c>
      <c r="S29" s="39">
        <f t="shared" si="4"/>
        <v>0.80440285598932781</v>
      </c>
      <c r="T29" s="39">
        <f t="shared" si="5"/>
        <v>0.95065792071466027</v>
      </c>
      <c r="U29" s="39">
        <f t="shared" si="6"/>
        <v>1.3305162303921669</v>
      </c>
      <c r="V29" s="39">
        <f t="shared" si="7"/>
        <v>1.3162955825279909</v>
      </c>
      <c r="W29" s="39">
        <f t="shared" si="8"/>
        <v>1.4625506472533234</v>
      </c>
    </row>
    <row r="30" spans="1:23" x14ac:dyDescent="0.25">
      <c r="A30" t="s">
        <v>48</v>
      </c>
      <c r="C30" s="2">
        <v>12</v>
      </c>
      <c r="D30" s="42">
        <f t="shared" si="12"/>
        <v>9.0909090909090912E-2</v>
      </c>
      <c r="E30" s="91">
        <f t="shared" si="10"/>
        <v>9.0909090909090912E-2</v>
      </c>
      <c r="F30" s="92">
        <f t="shared" si="11"/>
        <v>3.7198773448773452</v>
      </c>
      <c r="G30" s="2"/>
      <c r="H30" s="88">
        <v>21</v>
      </c>
      <c r="I30" s="89">
        <f t="shared" si="0"/>
        <v>0.8337997673323585</v>
      </c>
      <c r="J30" s="89">
        <f t="shared" si="1"/>
        <v>1.3846558212346556</v>
      </c>
      <c r="K30" s="89">
        <f t="shared" si="9"/>
        <v>1.8949994712099056</v>
      </c>
      <c r="L30" s="89">
        <f t="shared" si="9"/>
        <v>2.3130178882984116</v>
      </c>
      <c r="M30" s="89">
        <f t="shared" si="9"/>
        <v>2.656246802295172</v>
      </c>
      <c r="N30" s="89">
        <f t="shared" si="9"/>
        <v>2.939756715771769</v>
      </c>
      <c r="O30" s="89">
        <f t="shared" si="9"/>
        <v>3.1761137798944441</v>
      </c>
      <c r="P30" s="89">
        <f t="shared" si="9"/>
        <v>3.3753742393019905</v>
      </c>
      <c r="Q30" s="90">
        <f t="shared" si="9"/>
        <v>3.5453614450913626</v>
      </c>
      <c r="R30" s="39">
        <f t="shared" si="3"/>
        <v>0.76133083707247651</v>
      </c>
      <c r="S30" s="39">
        <f t="shared" si="4"/>
        <v>0.8337997673323585</v>
      </c>
      <c r="T30" s="39">
        <f t="shared" si="5"/>
        <v>0.98539972502915096</v>
      </c>
      <c r="U30" s="39">
        <f t="shared" si="6"/>
        <v>1.3846558212346556</v>
      </c>
      <c r="V30" s="39">
        <f t="shared" si="7"/>
        <v>1.3643996192711321</v>
      </c>
      <c r="W30" s="39">
        <f t="shared" si="8"/>
        <v>1.5159995769679246</v>
      </c>
    </row>
    <row r="31" spans="1:23" x14ac:dyDescent="0.25">
      <c r="A31" t="s">
        <v>49</v>
      </c>
      <c r="C31">
        <v>13</v>
      </c>
      <c r="D31" s="42">
        <f t="shared" si="12"/>
        <v>8.3333333333333329E-2</v>
      </c>
      <c r="E31" s="91">
        <f t="shared" si="10"/>
        <v>8.3333333333333329E-2</v>
      </c>
      <c r="F31" s="92">
        <f t="shared" si="11"/>
        <v>3.8032106782106787</v>
      </c>
      <c r="G31" s="2"/>
      <c r="H31" s="88">
        <v>22</v>
      </c>
      <c r="I31" s="89">
        <f t="shared" si="0"/>
        <v>0.86236984251296933</v>
      </c>
      <c r="J31" s="89">
        <f t="shared" si="1"/>
        <v>1.4377739522479969</v>
      </c>
      <c r="K31" s="89">
        <f t="shared" si="9"/>
        <v>1.9599314602567486</v>
      </c>
      <c r="L31" s="89">
        <f t="shared" si="9"/>
        <v>2.3836664577327928</v>
      </c>
      <c r="M31" s="89">
        <f t="shared" si="9"/>
        <v>2.7286531169420787</v>
      </c>
      <c r="N31" s="89">
        <f t="shared" si="9"/>
        <v>3.0116134263288741</v>
      </c>
      <c r="O31" s="89">
        <f t="shared" si="9"/>
        <v>3.2462272938713364</v>
      </c>
      <c r="P31" s="89">
        <f t="shared" si="9"/>
        <v>3.4432215256707175</v>
      </c>
      <c r="Q31" s="90">
        <f t="shared" si="9"/>
        <v>3.6107949680095275</v>
      </c>
      <c r="R31" s="39">
        <f t="shared" si="3"/>
        <v>0.79392461237950052</v>
      </c>
      <c r="S31" s="39">
        <f t="shared" si="4"/>
        <v>0.86236984251296933</v>
      </c>
      <c r="T31" s="39">
        <f t="shared" si="5"/>
        <v>1.0191643593335094</v>
      </c>
      <c r="U31" s="39">
        <f t="shared" si="6"/>
        <v>1.4377739522479969</v>
      </c>
      <c r="V31" s="39">
        <f t="shared" si="7"/>
        <v>1.4111506513848588</v>
      </c>
      <c r="W31" s="39">
        <f t="shared" si="8"/>
        <v>1.5679451682053989</v>
      </c>
    </row>
    <row r="32" spans="1:23" x14ac:dyDescent="0.25">
      <c r="A32" t="s">
        <v>50</v>
      </c>
      <c r="C32" s="2">
        <v>14</v>
      </c>
      <c r="D32" s="42">
        <f t="shared" si="12"/>
        <v>7.6923076923076927E-2</v>
      </c>
      <c r="E32" s="91">
        <f t="shared" si="10"/>
        <v>7.6923076923076927E-2</v>
      </c>
      <c r="F32" s="92">
        <f t="shared" si="11"/>
        <v>3.8801337551337558</v>
      </c>
      <c r="G32" s="2"/>
      <c r="H32" s="88">
        <v>23</v>
      </c>
      <c r="I32" s="89">
        <f t="shared" si="0"/>
        <v>0.89013693087970658</v>
      </c>
      <c r="J32" s="89">
        <f t="shared" si="1"/>
        <v>1.4898899064424023</v>
      </c>
      <c r="K32" s="89">
        <f t="shared" si="9"/>
        <v>2.0230384792720604</v>
      </c>
      <c r="L32" s="89">
        <f t="shared" si="9"/>
        <v>2.4517193481499251</v>
      </c>
      <c r="M32" s="89">
        <f t="shared" si="9"/>
        <v>2.7978682122309988</v>
      </c>
      <c r="N32" s="89">
        <f t="shared" si="9"/>
        <v>3.0798913480872465</v>
      </c>
      <c r="O32" s="89">
        <f t="shared" si="9"/>
        <v>3.3125514688095783</v>
      </c>
      <c r="P32" s="89">
        <f t="shared" si="9"/>
        <v>3.5071973906379239</v>
      </c>
      <c r="Q32" s="90">
        <f t="shared" si="9"/>
        <v>3.672361333633781</v>
      </c>
      <c r="R32" s="39">
        <f t="shared" si="3"/>
        <v>0.82620944427312082</v>
      </c>
      <c r="S32" s="39">
        <f t="shared" si="4"/>
        <v>0.89013693087970658</v>
      </c>
      <c r="T32" s="39">
        <f t="shared" si="5"/>
        <v>1.0519800092214715</v>
      </c>
      <c r="U32" s="39">
        <f t="shared" si="6"/>
        <v>1.4898899064424023</v>
      </c>
      <c r="V32" s="39">
        <f t="shared" si="7"/>
        <v>1.4565877050758833</v>
      </c>
      <c r="W32" s="39">
        <f t="shared" si="8"/>
        <v>1.6184307834176483</v>
      </c>
    </row>
    <row r="33" spans="1:23" x14ac:dyDescent="0.25">
      <c r="A33" t="s">
        <v>51</v>
      </c>
      <c r="C33">
        <v>15</v>
      </c>
      <c r="D33" s="42">
        <f t="shared" si="12"/>
        <v>7.1428571428571425E-2</v>
      </c>
      <c r="E33" s="91">
        <f t="shared" si="10"/>
        <v>7.1428571428571425E-2</v>
      </c>
      <c r="F33" s="92">
        <f t="shared" si="11"/>
        <v>3.9515623265623274</v>
      </c>
      <c r="G33" s="2"/>
      <c r="H33" s="88">
        <v>24</v>
      </c>
      <c r="I33" s="89">
        <f t="shared" si="0"/>
        <v>0.9171243696034318</v>
      </c>
      <c r="J33" s="89">
        <f t="shared" si="1"/>
        <v>1.541022610537973</v>
      </c>
      <c r="K33" s="89">
        <f t="shared" si="9"/>
        <v>2.0843735672805268</v>
      </c>
      <c r="L33" s="89">
        <f t="shared" si="9"/>
        <v>2.5172843999837666</v>
      </c>
      <c r="M33" s="89">
        <f t="shared" si="9"/>
        <v>2.864066749516982</v>
      </c>
      <c r="N33" s="89">
        <f t="shared" si="9"/>
        <v>3.1448282851048899</v>
      </c>
      <c r="O33" s="89">
        <f t="shared" si="9"/>
        <v>3.3753742393019905</v>
      </c>
      <c r="P33" s="89">
        <f t="shared" si="9"/>
        <v>3.5676253664487083</v>
      </c>
      <c r="Q33" s="90">
        <f t="shared" si="9"/>
        <v>3.7304073990955131</v>
      </c>
      <c r="R33" s="39">
        <f t="shared" si="3"/>
        <v>0.85818826110489921</v>
      </c>
      <c r="S33" s="39">
        <f t="shared" si="4"/>
        <v>0.9171243696034318</v>
      </c>
      <c r="T33" s="39">
        <f t="shared" si="5"/>
        <v>1.083874254985874</v>
      </c>
      <c r="U33" s="39">
        <f t="shared" si="6"/>
        <v>1.541022610537973</v>
      </c>
      <c r="V33" s="39">
        <f t="shared" si="7"/>
        <v>1.5007489684419792</v>
      </c>
      <c r="W33" s="39">
        <f t="shared" si="8"/>
        <v>1.6674988538244215</v>
      </c>
    </row>
    <row r="34" spans="1:23" x14ac:dyDescent="0.25">
      <c r="A34" t="s">
        <v>52</v>
      </c>
      <c r="C34" s="2">
        <v>16</v>
      </c>
      <c r="D34" s="42">
        <f t="shared" si="12"/>
        <v>6.6666666666666666E-2</v>
      </c>
      <c r="E34" s="91">
        <f t="shared" si="10"/>
        <v>6.6666666666666666E-2</v>
      </c>
      <c r="F34" s="92">
        <f t="shared" si="11"/>
        <v>4.0182289932289939</v>
      </c>
      <c r="G34" s="2"/>
      <c r="H34" s="88">
        <v>25</v>
      </c>
      <c r="I34" s="89">
        <f t="shared" si="0"/>
        <v>0.94335501203104355</v>
      </c>
      <c r="J34" s="89">
        <f t="shared" si="1"/>
        <v>1.5911906452361306</v>
      </c>
      <c r="K34" s="89">
        <f t="shared" si="9"/>
        <v>2.1439886637069172</v>
      </c>
      <c r="L34" s="89">
        <f t="shared" si="9"/>
        <v>2.5804663242918529</v>
      </c>
      <c r="M34" s="89">
        <f t="shared" si="9"/>
        <v>2.9274150399594645</v>
      </c>
      <c r="N34" s="89">
        <f t="shared" si="9"/>
        <v>3.2066459504277014</v>
      </c>
      <c r="O34" s="89">
        <f t="shared" si="9"/>
        <v>3.4349593309090087</v>
      </c>
      <c r="P34" s="89">
        <f t="shared" si="9"/>
        <v>3.6247977547922452</v>
      </c>
      <c r="Q34" s="90">
        <f t="shared" si="9"/>
        <v>3.7852433195459692</v>
      </c>
      <c r="R34" s="39">
        <f t="shared" si="3"/>
        <v>0.88986396346972851</v>
      </c>
      <c r="S34" s="39">
        <f t="shared" si="4"/>
        <v>0.94335501203104355</v>
      </c>
      <c r="T34" s="39">
        <f t="shared" si="5"/>
        <v>1.114874105127597</v>
      </c>
      <c r="U34" s="39">
        <f t="shared" si="6"/>
        <v>1.5911906452361306</v>
      </c>
      <c r="V34" s="39">
        <f t="shared" si="7"/>
        <v>1.5436718378689804</v>
      </c>
      <c r="W34" s="39">
        <f t="shared" si="8"/>
        <v>1.7151909309655338</v>
      </c>
    </row>
    <row r="35" spans="1:23" x14ac:dyDescent="0.25">
      <c r="A35" t="s">
        <v>53</v>
      </c>
      <c r="C35">
        <v>17</v>
      </c>
      <c r="D35" s="42">
        <f t="shared" si="12"/>
        <v>6.25E-2</v>
      </c>
      <c r="E35" s="91">
        <f t="shared" si="10"/>
        <v>6.25E-2</v>
      </c>
      <c r="F35" s="92">
        <f t="shared" si="11"/>
        <v>4.0807289932289939</v>
      </c>
      <c r="G35" s="2"/>
      <c r="H35" s="88">
        <v>26</v>
      </c>
      <c r="I35" s="89">
        <f t="shared" si="0"/>
        <v>0.96885125026196606</v>
      </c>
      <c r="J35" s="89">
        <f t="shared" si="1"/>
        <v>1.6404122561725925</v>
      </c>
      <c r="K35" s="89">
        <f t="shared" si="9"/>
        <v>2.2019346596862865</v>
      </c>
      <c r="L35" s="89">
        <f t="shared" si="9"/>
        <v>2.6413666384248398</v>
      </c>
      <c r="M35" s="89">
        <f t="shared" si="9"/>
        <v>2.9880710513781388</v>
      </c>
      <c r="N35" s="89">
        <f t="shared" si="9"/>
        <v>3.2655506608302938</v>
      </c>
      <c r="O35" s="89">
        <f t="shared" si="9"/>
        <v>3.4915481181094337</v>
      </c>
      <c r="P35" s="89">
        <f t="shared" si="9"/>
        <v>3.6789787652857089</v>
      </c>
      <c r="Q35" s="90">
        <f t="shared" si="9"/>
        <v>3.8371468337567309</v>
      </c>
      <c r="R35" s="39">
        <f t="shared" si="3"/>
        <v>0.92123942446894402</v>
      </c>
      <c r="S35" s="39">
        <f t="shared" si="4"/>
        <v>0.96885125026196606</v>
      </c>
      <c r="T35" s="39">
        <f t="shared" si="5"/>
        <v>1.145006023036869</v>
      </c>
      <c r="U35" s="39">
        <f t="shared" si="6"/>
        <v>1.6404122561725925</v>
      </c>
      <c r="V35" s="39">
        <f t="shared" si="7"/>
        <v>1.5853929549741264</v>
      </c>
      <c r="W35" s="39">
        <f t="shared" si="8"/>
        <v>1.7615477277490292</v>
      </c>
    </row>
    <row r="36" spans="1:23" x14ac:dyDescent="0.25">
      <c r="A36" t="s">
        <v>54</v>
      </c>
      <c r="C36" s="2">
        <v>18</v>
      </c>
      <c r="D36" s="42">
        <f t="shared" si="12"/>
        <v>5.8823529411764705E-2</v>
      </c>
      <c r="E36" s="91">
        <f t="shared" si="10"/>
        <v>5.8823529411764705E-2</v>
      </c>
      <c r="F36" s="92">
        <f t="shared" si="11"/>
        <v>4.1395525226407583</v>
      </c>
      <c r="G36" s="2"/>
      <c r="H36" s="88">
        <v>27</v>
      </c>
      <c r="I36" s="89">
        <f t="shared" si="0"/>
        <v>0.99363503184251833</v>
      </c>
      <c r="J36" s="89">
        <f t="shared" si="1"/>
        <v>1.6887053654977484</v>
      </c>
      <c r="K36" s="89">
        <f t="shared" si="9"/>
        <v>2.2582614360057236</v>
      </c>
      <c r="L36" s="89">
        <f t="shared" si="9"/>
        <v>2.700083597904444</v>
      </c>
      <c r="M36" s="89">
        <f t="shared" si="9"/>
        <v>3.0461844885260962</v>
      </c>
      <c r="N36" s="89">
        <f t="shared" si="9"/>
        <v>3.3217341174695032</v>
      </c>
      <c r="O36" s="89">
        <f t="shared" si="9"/>
        <v>3.5453614450913626</v>
      </c>
      <c r="P36" s="89">
        <f t="shared" si="9"/>
        <v>3.7304073990955131</v>
      </c>
      <c r="Q36" s="90">
        <f t="shared" si="9"/>
        <v>3.8863670519954656</v>
      </c>
      <c r="R36" s="39">
        <f t="shared" si="3"/>
        <v>0.95231748997096943</v>
      </c>
      <c r="S36" s="39">
        <f t="shared" si="4"/>
        <v>0.99363503184251833</v>
      </c>
      <c r="T36" s="39">
        <f t="shared" si="5"/>
        <v>1.1742959467229763</v>
      </c>
      <c r="U36" s="39">
        <f t="shared" si="6"/>
        <v>1.6887053654977484</v>
      </c>
      <c r="V36" s="39">
        <f t="shared" si="7"/>
        <v>1.6259482339241209</v>
      </c>
      <c r="W36" s="39">
        <f t="shared" si="8"/>
        <v>1.806609148804579</v>
      </c>
    </row>
    <row r="37" spans="1:23" x14ac:dyDescent="0.25">
      <c r="A37" t="s">
        <v>55</v>
      </c>
      <c r="C37">
        <v>19</v>
      </c>
      <c r="D37" s="42">
        <f t="shared" si="12"/>
        <v>5.5555555555555552E-2</v>
      </c>
      <c r="E37" s="91">
        <f t="shared" si="10"/>
        <v>5.5555555555555552E-2</v>
      </c>
      <c r="F37" s="92">
        <f t="shared" si="11"/>
        <v>4.1951080781963137</v>
      </c>
      <c r="G37" s="2"/>
      <c r="H37" s="88">
        <v>28</v>
      </c>
      <c r="I37" s="89">
        <f t="shared" si="0"/>
        <v>1.0177278708513011</v>
      </c>
      <c r="J37" s="89">
        <f t="shared" si="1"/>
        <v>1.7360875839664824</v>
      </c>
      <c r="K37" s="89">
        <f t="shared" si="9"/>
        <v>2.3130178882984116</v>
      </c>
      <c r="L37" s="89">
        <f t="shared" si="9"/>
        <v>2.7567121337473859</v>
      </c>
      <c r="M37" s="89">
        <f t="shared" si="9"/>
        <v>3.101896940627662</v>
      </c>
      <c r="N37" s="89">
        <f t="shared" si="9"/>
        <v>3.3753742393019905</v>
      </c>
      <c r="O37" s="89">
        <f t="shared" si="9"/>
        <v>3.5966013726193267</v>
      </c>
      <c r="P37" s="89">
        <f t="shared" si="9"/>
        <v>3.7793000692567182</v>
      </c>
      <c r="Q37" s="90">
        <f t="shared" si="9"/>
        <v>3.9331277862671006</v>
      </c>
      <c r="R37" s="39">
        <f t="shared" si="3"/>
        <v>0.98310097886954151</v>
      </c>
      <c r="S37" s="39">
        <f t="shared" si="4"/>
        <v>1.0177278708513011</v>
      </c>
      <c r="T37" s="39">
        <f t="shared" si="5"/>
        <v>1.2027693019151742</v>
      </c>
      <c r="U37" s="39">
        <f t="shared" si="6"/>
        <v>1.7360875839664824</v>
      </c>
      <c r="V37" s="39">
        <f t="shared" si="7"/>
        <v>1.6653728795748564</v>
      </c>
      <c r="W37" s="39">
        <f t="shared" si="8"/>
        <v>1.8504143106387294</v>
      </c>
    </row>
    <row r="38" spans="1:23" x14ac:dyDescent="0.25">
      <c r="A38" t="s">
        <v>56</v>
      </c>
      <c r="C38" s="2">
        <v>20</v>
      </c>
      <c r="D38" s="42">
        <f t="shared" si="12"/>
        <v>5.2631578947368418E-2</v>
      </c>
      <c r="E38" s="91">
        <f t="shared" si="10"/>
        <v>5.2631578947368418E-2</v>
      </c>
      <c r="F38" s="92">
        <f t="shared" si="11"/>
        <v>4.2477396571436818</v>
      </c>
      <c r="G38" s="2"/>
      <c r="H38" s="88">
        <v>29</v>
      </c>
      <c r="I38" s="89">
        <f t="shared" si="0"/>
        <v>1.041150853936329</v>
      </c>
      <c r="J38" s="89">
        <f t="shared" si="1"/>
        <v>1.7825762233654392</v>
      </c>
      <c r="K38" s="89">
        <f t="shared" si="9"/>
        <v>2.3662519407643838</v>
      </c>
      <c r="L38" s="89">
        <f t="shared" si="9"/>
        <v>2.8113438019491239</v>
      </c>
      <c r="M38" s="89">
        <f t="shared" si="9"/>
        <v>3.15534208702657</v>
      </c>
      <c r="N38" s="89">
        <f t="shared" si="9"/>
        <v>3.426636021263882</v>
      </c>
      <c r="O38" s="89">
        <f t="shared" si="9"/>
        <v>3.6454528271447706</v>
      </c>
      <c r="P38" s="89">
        <f t="shared" si="9"/>
        <v>3.8258529623170112</v>
      </c>
      <c r="Q38" s="90">
        <f t="shared" si="9"/>
        <v>3.9776304682956698</v>
      </c>
      <c r="R38" s="39">
        <f t="shared" si="3"/>
        <v>1.0135926833396023</v>
      </c>
      <c r="S38" s="39">
        <f t="shared" si="4"/>
        <v>1.041150853936329</v>
      </c>
      <c r="T38" s="39">
        <f t="shared" si="5"/>
        <v>1.2304510091974796</v>
      </c>
      <c r="U38" s="39">
        <f t="shared" si="6"/>
        <v>1.7825762233654392</v>
      </c>
      <c r="V38" s="39">
        <f t="shared" si="7"/>
        <v>1.7037013973503563</v>
      </c>
      <c r="W38" s="39">
        <f t="shared" si="8"/>
        <v>1.8930015526115072</v>
      </c>
    </row>
    <row r="39" spans="1:23" x14ac:dyDescent="0.25">
      <c r="A39" t="s">
        <v>57</v>
      </c>
      <c r="C39">
        <v>21</v>
      </c>
      <c r="D39" s="42">
        <f t="shared" si="12"/>
        <v>0.05</v>
      </c>
      <c r="E39" s="91">
        <f t="shared" si="10"/>
        <v>0.05</v>
      </c>
      <c r="F39" s="92">
        <f t="shared" si="11"/>
        <v>4.2977396571436817</v>
      </c>
      <c r="G39" s="2"/>
      <c r="H39" s="88">
        <v>30</v>
      </c>
      <c r="I39" s="89">
        <f t="shared" si="0"/>
        <v>1.0639246420555715</v>
      </c>
      <c r="J39" s="89">
        <f t="shared" si="1"/>
        <v>1.8281883090666542</v>
      </c>
      <c r="K39" s="89">
        <f t="shared" si="9"/>
        <v>2.418010550126299</v>
      </c>
      <c r="L39" s="89">
        <f t="shared" si="9"/>
        <v>2.864066749516982</v>
      </c>
      <c r="M39" s="89">
        <f t="shared" si="9"/>
        <v>3.2066459504277014</v>
      </c>
      <c r="N39" s="89">
        <f t="shared" si="9"/>
        <v>3.4756723946662684</v>
      </c>
      <c r="O39" s="89">
        <f t="shared" si="9"/>
        <v>3.6920851384480597</v>
      </c>
      <c r="P39" s="89">
        <f t="shared" si="9"/>
        <v>3.8702441541602464</v>
      </c>
      <c r="Q39" s="90">
        <f t="shared" si="9"/>
        <v>4.0200567014181292</v>
      </c>
      <c r="R39" s="39">
        <f t="shared" si="3"/>
        <v>1.0437953690909598</v>
      </c>
      <c r="S39" s="39">
        <f t="shared" si="4"/>
        <v>1.0639246420555715</v>
      </c>
      <c r="T39" s="39">
        <f t="shared" si="5"/>
        <v>1.2573654860656756</v>
      </c>
      <c r="U39" s="39">
        <f t="shared" si="6"/>
        <v>1.8281883090666542</v>
      </c>
      <c r="V39" s="39">
        <f t="shared" si="7"/>
        <v>1.7409675960909352</v>
      </c>
      <c r="W39" s="39">
        <f t="shared" si="8"/>
        <v>1.9344084401010393</v>
      </c>
    </row>
    <row r="40" spans="1:23" x14ac:dyDescent="0.25">
      <c r="A40" t="s">
        <v>58</v>
      </c>
      <c r="C40" s="2">
        <v>22</v>
      </c>
      <c r="D40" s="42">
        <f t="shared" si="12"/>
        <v>4.7619047619047616E-2</v>
      </c>
      <c r="E40" s="91">
        <f t="shared" si="10"/>
        <v>4.7619047619047616E-2</v>
      </c>
      <c r="F40" s="92">
        <f t="shared" si="11"/>
        <v>4.3453587047627291</v>
      </c>
      <c r="G40" s="2"/>
      <c r="H40" s="88">
        <v>31</v>
      </c>
      <c r="I40" s="89">
        <f t="shared" si="0"/>
        <v>1.0860694687736416</v>
      </c>
      <c r="J40" s="89">
        <f t="shared" si="1"/>
        <v>1.8729405924749345</v>
      </c>
      <c r="K40" s="89">
        <f t="shared" si="9"/>
        <v>2.4683397017582767</v>
      </c>
      <c r="L40" s="89">
        <f t="shared" si="9"/>
        <v>2.9149656994566295</v>
      </c>
      <c r="M40" s="89">
        <f t="shared" si="9"/>
        <v>3.2559271870111539</v>
      </c>
      <c r="N40" s="89">
        <f t="shared" si="9"/>
        <v>3.5226250724388386</v>
      </c>
      <c r="O40" s="89">
        <f t="shared" si="9"/>
        <v>3.7366534596943808</v>
      </c>
      <c r="P40" s="89">
        <f t="shared" si="9"/>
        <v>3.9126354975704474</v>
      </c>
      <c r="Q40" s="90">
        <f t="shared" si="9"/>
        <v>4.0605704906640012</v>
      </c>
      <c r="R40" s="39">
        <f t="shared" si="3"/>
        <v>1.0737117756198939</v>
      </c>
      <c r="S40" s="39">
        <f t="shared" si="4"/>
        <v>1.0860694687736416</v>
      </c>
      <c r="T40" s="39">
        <f t="shared" si="5"/>
        <v>1.283536644914304</v>
      </c>
      <c r="U40" s="39">
        <f t="shared" si="6"/>
        <v>1.8729405924749345</v>
      </c>
      <c r="V40" s="39">
        <f t="shared" si="7"/>
        <v>1.777204585265959</v>
      </c>
      <c r="W40" s="39">
        <f t="shared" si="8"/>
        <v>1.9746717614066214</v>
      </c>
    </row>
    <row r="41" spans="1:23" x14ac:dyDescent="0.25">
      <c r="A41" t="s">
        <v>59</v>
      </c>
      <c r="C41">
        <v>23</v>
      </c>
      <c r="D41" s="42">
        <f t="shared" si="12"/>
        <v>4.5454545454545456E-2</v>
      </c>
      <c r="E41" s="91">
        <f t="shared" si="10"/>
        <v>4.5454545454545456E-2</v>
      </c>
      <c r="F41" s="92">
        <f t="shared" si="11"/>
        <v>4.390813250217275</v>
      </c>
      <c r="G41" s="2"/>
      <c r="H41" s="88">
        <v>32</v>
      </c>
      <c r="I41" s="89">
        <f t="shared" si="0"/>
        <v>1.1076051359928574</v>
      </c>
      <c r="J41" s="89">
        <f t="shared" si="1"/>
        <v>1.9168495631325282</v>
      </c>
      <c r="K41" s="89">
        <f t="shared" si="9"/>
        <v>2.5172843999837666</v>
      </c>
      <c r="L41" s="89">
        <f t="shared" si="9"/>
        <v>2.9641219555216067</v>
      </c>
      <c r="M41" s="89">
        <f t="shared" si="9"/>
        <v>3.3032974032503892</v>
      </c>
      <c r="N41" s="89">
        <f t="shared" si="9"/>
        <v>3.5676253664487083</v>
      </c>
      <c r="O41" s="89">
        <f t="shared" si="9"/>
        <v>3.7793000692567182</v>
      </c>
      <c r="P41" s="89">
        <f t="shared" si="9"/>
        <v>3.9531743013353666</v>
      </c>
      <c r="Q41" s="90">
        <f t="shared" si="9"/>
        <v>4.0993201919250124</v>
      </c>
      <c r="R41" s="39">
        <f t="shared" si="3"/>
        <v>1.1033446164589387</v>
      </c>
      <c r="S41" s="39">
        <f t="shared" si="4"/>
        <v>1.1076051359928574</v>
      </c>
      <c r="T41" s="39">
        <f t="shared" si="5"/>
        <v>1.3089878879915586</v>
      </c>
      <c r="U41" s="39">
        <f t="shared" si="6"/>
        <v>1.9168495631325282</v>
      </c>
      <c r="V41" s="39">
        <f t="shared" si="7"/>
        <v>1.812444767988312</v>
      </c>
      <c r="W41" s="39">
        <f t="shared" si="8"/>
        <v>2.0138275199870135</v>
      </c>
    </row>
    <row r="42" spans="1:23" x14ac:dyDescent="0.25">
      <c r="A42" t="s">
        <v>60</v>
      </c>
      <c r="C42" s="2">
        <v>24</v>
      </c>
      <c r="D42" s="42">
        <f t="shared" si="12"/>
        <v>4.3478260869565216E-2</v>
      </c>
      <c r="E42" s="91">
        <f t="shared" si="10"/>
        <v>4.3478260869565216E-2</v>
      </c>
      <c r="F42" s="92">
        <f t="shared" si="11"/>
        <v>4.4342915110868404</v>
      </c>
      <c r="G42" s="2"/>
      <c r="H42" s="88">
        <v>33</v>
      </c>
      <c r="I42" s="89">
        <f t="shared" si="0"/>
        <v>1.132696579425174</v>
      </c>
      <c r="J42" s="89">
        <f t="shared" si="1"/>
        <v>1.9599314602567486</v>
      </c>
      <c r="K42" s="89">
        <f t="shared" si="9"/>
        <v>2.5648886544639486</v>
      </c>
      <c r="L42" s="89">
        <f t="shared" si="9"/>
        <v>3.0116134263288741</v>
      </c>
      <c r="M42" s="89">
        <f t="shared" si="9"/>
        <v>3.3488614902659561</v>
      </c>
      <c r="N42" s="89">
        <f t="shared" si="9"/>
        <v>3.6107949680095275</v>
      </c>
      <c r="O42" s="89">
        <f t="shared" si="9"/>
        <v>3.8201555574275377</v>
      </c>
      <c r="P42" s="89">
        <f t="shared" si="9"/>
        <v>3.9919948212656817</v>
      </c>
      <c r="Q42" s="90">
        <f t="shared" si="9"/>
        <v>4.1364402170771601</v>
      </c>
      <c r="R42" s="39">
        <f t="shared" si="3"/>
        <v>1.132696579425174</v>
      </c>
      <c r="S42" s="39">
        <f t="shared" si="4"/>
        <v>1.1285510079641374</v>
      </c>
      <c r="T42" s="39">
        <f t="shared" si="5"/>
        <v>1.3337421003212533</v>
      </c>
      <c r="U42" s="39">
        <f t="shared" si="6"/>
        <v>1.9599314602567486</v>
      </c>
      <c r="V42" s="39">
        <f t="shared" si="7"/>
        <v>1.8467198312140429</v>
      </c>
      <c r="W42" s="39">
        <f t="shared" si="8"/>
        <v>2.051910923571159</v>
      </c>
    </row>
    <row r="43" spans="1:23" x14ac:dyDescent="0.25">
      <c r="A43" t="s">
        <v>61</v>
      </c>
      <c r="C43">
        <v>25</v>
      </c>
      <c r="D43" s="42">
        <f t="shared" si="12"/>
        <v>4.1666666666666664E-2</v>
      </c>
      <c r="E43" s="91">
        <f t="shared" si="10"/>
        <v>4.1666666666666664E-2</v>
      </c>
      <c r="F43" s="92">
        <f t="shared" si="11"/>
        <v>4.4759581777535073</v>
      </c>
      <c r="G43" s="2"/>
      <c r="H43" s="88">
        <v>34</v>
      </c>
      <c r="I43" s="89">
        <f t="shared" si="0"/>
        <v>1.1617703268674728</v>
      </c>
      <c r="J43" s="89">
        <f t="shared" si="1"/>
        <v>2.0022022835112407</v>
      </c>
      <c r="K43" s="89">
        <f t="shared" si="9"/>
        <v>2.6111954644309074</v>
      </c>
      <c r="L43" s="89">
        <f t="shared" si="9"/>
        <v>3.0575146675872937</v>
      </c>
      <c r="M43" s="89">
        <f t="shared" si="9"/>
        <v>3.3927179677661163</v>
      </c>
      <c r="N43" s="89">
        <f t="shared" si="9"/>
        <v>3.652246685866523</v>
      </c>
      <c r="O43" s="89">
        <f t="shared" si="9"/>
        <v>3.8593399035929856</v>
      </c>
      <c r="P43" s="89">
        <f t="shared" si="9"/>
        <v>4.0292195830162791</v>
      </c>
      <c r="Q43" s="90">
        <f t="shared" si="9"/>
        <v>4.1720525277069722</v>
      </c>
      <c r="R43" s="39">
        <f t="shared" si="3"/>
        <v>1.1617703268674728</v>
      </c>
      <c r="S43" s="39">
        <f t="shared" si="4"/>
        <v>1.1489260043495992</v>
      </c>
      <c r="T43" s="39">
        <f t="shared" si="5"/>
        <v>1.3578216415040718</v>
      </c>
      <c r="U43" s="39">
        <f t="shared" si="6"/>
        <v>2.0022022835112407</v>
      </c>
      <c r="V43" s="39">
        <f t="shared" si="7"/>
        <v>1.8800607343902533</v>
      </c>
      <c r="W43" s="39">
        <f t="shared" si="8"/>
        <v>2.0889563715447261</v>
      </c>
    </row>
    <row r="44" spans="1:23" x14ac:dyDescent="0.25">
      <c r="A44" t="s">
        <v>62</v>
      </c>
      <c r="C44" s="2">
        <v>26</v>
      </c>
      <c r="D44" s="42">
        <f t="shared" si="12"/>
        <v>0.04</v>
      </c>
      <c r="E44" s="91">
        <f t="shared" si="10"/>
        <v>0.04</v>
      </c>
      <c r="F44" s="92">
        <f t="shared" si="11"/>
        <v>4.5159581777535074</v>
      </c>
      <c r="G44" s="2"/>
      <c r="H44" s="88">
        <v>35</v>
      </c>
      <c r="I44" s="89">
        <f t="shared" si="0"/>
        <v>1.1905684959132556</v>
      </c>
      <c r="J44" s="89">
        <f t="shared" si="1"/>
        <v>2.0436778028459193</v>
      </c>
      <c r="K44" s="89">
        <f t="shared" si="9"/>
        <v>2.656246802295172</v>
      </c>
      <c r="L44" s="89">
        <f t="shared" si="9"/>
        <v>3.101896940627662</v>
      </c>
      <c r="M44" s="89">
        <f t="shared" si="9"/>
        <v>3.4349593309090087</v>
      </c>
      <c r="N44" s="89">
        <f t="shared" si="9"/>
        <v>3.6920851384480597</v>
      </c>
      <c r="O44" s="89">
        <f t="shared" si="9"/>
        <v>3.8969634509091047</v>
      </c>
      <c r="P44" s="89">
        <f t="shared" si="9"/>
        <v>4.0649605554648289</v>
      </c>
      <c r="Q44" s="90">
        <f t="shared" si="9"/>
        <v>4.2062679460138268</v>
      </c>
      <c r="R44" s="39">
        <f t="shared" si="3"/>
        <v>1.1905684959132556</v>
      </c>
      <c r="S44" s="39">
        <f t="shared" si="4"/>
        <v>1.1687485930098758</v>
      </c>
      <c r="T44" s="39">
        <f t="shared" si="5"/>
        <v>1.3812483371934894</v>
      </c>
      <c r="U44" s="39">
        <f t="shared" si="6"/>
        <v>2.0436778028459193</v>
      </c>
      <c r="V44" s="39">
        <f t="shared" si="7"/>
        <v>1.9124976976525236</v>
      </c>
      <c r="W44" s="39">
        <f t="shared" si="8"/>
        <v>2.1249974418361375</v>
      </c>
    </row>
    <row r="45" spans="1:23" x14ac:dyDescent="0.25">
      <c r="A45" t="s">
        <v>63</v>
      </c>
      <c r="C45">
        <v>27</v>
      </c>
      <c r="D45" s="42">
        <f t="shared" si="12"/>
        <v>3.8461538461538464E-2</v>
      </c>
      <c r="E45" s="91">
        <f t="shared" si="10"/>
        <v>3.8461538461538464E-2</v>
      </c>
      <c r="F45" s="92">
        <f t="shared" si="11"/>
        <v>4.5544197162150457</v>
      </c>
      <c r="G45" s="2"/>
      <c r="H45" s="88">
        <v>36</v>
      </c>
      <c r="I45" s="89">
        <f t="shared" si="0"/>
        <v>1.2190936987154544</v>
      </c>
      <c r="J45" s="89">
        <f t="shared" si="1"/>
        <v>2.0843735672805268</v>
      </c>
      <c r="K45" s="89">
        <f t="shared" si="9"/>
        <v>2.700083597904444</v>
      </c>
      <c r="L45" s="89">
        <f t="shared" si="9"/>
        <v>3.1448282851048899</v>
      </c>
      <c r="M45" s="89">
        <f t="shared" si="9"/>
        <v>3.4756723946662684</v>
      </c>
      <c r="N45" s="89">
        <f t="shared" si="9"/>
        <v>3.7304073990955131</v>
      </c>
      <c r="O45" s="89">
        <f t="shared" si="9"/>
        <v>3.9331277862671006</v>
      </c>
      <c r="P45" s="89">
        <f t="shared" si="9"/>
        <v>4.0993201919250124</v>
      </c>
      <c r="Q45" s="90">
        <f t="shared" si="9"/>
        <v>4.2391873076754898</v>
      </c>
      <c r="R45" s="39">
        <f t="shared" si="3"/>
        <v>1.2190936987154544</v>
      </c>
      <c r="S45" s="39">
        <f t="shared" si="4"/>
        <v>1.1880367830779555</v>
      </c>
      <c r="T45" s="39">
        <f t="shared" si="5"/>
        <v>1.4040434709103109</v>
      </c>
      <c r="U45" s="39">
        <f t="shared" si="6"/>
        <v>2.0843735672805268</v>
      </c>
      <c r="V45" s="39">
        <f t="shared" si="7"/>
        <v>1.9440601904911996</v>
      </c>
      <c r="W45" s="39">
        <f t="shared" si="8"/>
        <v>2.1600668783235553</v>
      </c>
    </row>
    <row r="46" spans="1:23" x14ac:dyDescent="0.25">
      <c r="A46" t="s">
        <v>64</v>
      </c>
      <c r="C46" s="2">
        <v>28</v>
      </c>
      <c r="D46" s="42">
        <f t="shared" si="12"/>
        <v>3.7037037037037035E-2</v>
      </c>
      <c r="E46" s="91">
        <f t="shared" si="10"/>
        <v>3.7037037037037035E-2</v>
      </c>
      <c r="F46" s="92">
        <f t="shared" si="11"/>
        <v>4.5914567532520829</v>
      </c>
      <c r="G46" s="2"/>
      <c r="H46" s="88">
        <v>37</v>
      </c>
      <c r="I46" s="89">
        <f t="shared" si="0"/>
        <v>1.2473485227005168</v>
      </c>
      <c r="J46" s="89">
        <f t="shared" si="1"/>
        <v>2.1243049125488116</v>
      </c>
      <c r="K46" s="89">
        <f t="shared" ref="K46:Q77" si="13">4.2*(1-EXP((-$H46)*(VALUE(RIGHT(K$9,2))-1)/105) + 0.65*EXP(-800/($H46*(VALUE(RIGHT(K$9,2))-1))))</f>
        <v>2.7427457244719911</v>
      </c>
      <c r="L46" s="89">
        <f t="shared" si="13"/>
        <v>3.1863736036103236</v>
      </c>
      <c r="M46" s="89">
        <f t="shared" si="13"/>
        <v>3.5149386314148239</v>
      </c>
      <c r="N46" s="89">
        <f t="shared" si="13"/>
        <v>3.7673035944123958</v>
      </c>
      <c r="O46" s="89">
        <f t="shared" si="13"/>
        <v>3.9679265335753313</v>
      </c>
      <c r="P46" s="89">
        <f t="shared" si="13"/>
        <v>4.1323923548460604</v>
      </c>
      <c r="Q46" s="90">
        <f t="shared" si="13"/>
        <v>4.2709024780518758</v>
      </c>
      <c r="R46" s="39">
        <f t="shared" si="3"/>
        <v>1.2473485227005168</v>
      </c>
      <c r="S46" s="39">
        <f t="shared" si="4"/>
        <v>1.206808118767676</v>
      </c>
      <c r="T46" s="39">
        <f t="shared" si="5"/>
        <v>1.4262277767254354</v>
      </c>
      <c r="U46" s="39">
        <f t="shared" si="6"/>
        <v>2.1243049125488116</v>
      </c>
      <c r="V46" s="39">
        <f t="shared" si="7"/>
        <v>1.9747769216198334</v>
      </c>
      <c r="W46" s="39">
        <f t="shared" si="8"/>
        <v>2.1941965795775928</v>
      </c>
    </row>
    <row r="47" spans="1:23" x14ac:dyDescent="0.25">
      <c r="A47" t="s">
        <v>65</v>
      </c>
      <c r="C47">
        <v>29</v>
      </c>
      <c r="D47" s="42">
        <f t="shared" si="12"/>
        <v>3.5714285714285712E-2</v>
      </c>
      <c r="E47" s="91">
        <f t="shared" si="10"/>
        <v>3.5714285714285712E-2</v>
      </c>
      <c r="F47" s="92">
        <f t="shared" si="11"/>
        <v>4.6271710389663685</v>
      </c>
      <c r="G47" s="2"/>
      <c r="H47" s="88">
        <v>38</v>
      </c>
      <c r="I47" s="89">
        <f t="shared" si="0"/>
        <v>1.27533553081839</v>
      </c>
      <c r="J47" s="89">
        <f t="shared" si="1"/>
        <v>2.1634869675617074</v>
      </c>
      <c r="K47" s="89">
        <f t="shared" si="13"/>
        <v>2.7842719869453356</v>
      </c>
      <c r="L47" s="89">
        <f t="shared" si="13"/>
        <v>3.2265947559358219</v>
      </c>
      <c r="M47" s="89">
        <f t="shared" si="13"/>
        <v>3.5528344985006335</v>
      </c>
      <c r="N47" s="89">
        <f t="shared" si="13"/>
        <v>3.8028574569004934</v>
      </c>
      <c r="O47" s="89">
        <f t="shared" si="13"/>
        <v>4.0014460682810675</v>
      </c>
      <c r="P47" s="89">
        <f t="shared" si="13"/>
        <v>4.1642631380055999</v>
      </c>
      <c r="Q47" s="90">
        <f t="shared" si="13"/>
        <v>4.3014972500853901</v>
      </c>
      <c r="R47" s="39">
        <f t="shared" si="3"/>
        <v>1.27533553081839</v>
      </c>
      <c r="S47" s="39">
        <f t="shared" si="4"/>
        <v>1.2250796742559478</v>
      </c>
      <c r="T47" s="39">
        <f t="shared" si="5"/>
        <v>1.4478214332115746</v>
      </c>
      <c r="U47" s="39">
        <f t="shared" si="6"/>
        <v>2.1634869675617074</v>
      </c>
      <c r="V47" s="39">
        <f t="shared" si="7"/>
        <v>2.0046758306006414</v>
      </c>
      <c r="W47" s="39">
        <f t="shared" si="8"/>
        <v>2.2274175895562687</v>
      </c>
    </row>
    <row r="48" spans="1:23" x14ac:dyDescent="0.25">
      <c r="A48" t="s">
        <v>66</v>
      </c>
      <c r="C48" s="2">
        <v>30</v>
      </c>
      <c r="D48" s="42">
        <f t="shared" si="12"/>
        <v>3.4482758620689655E-2</v>
      </c>
      <c r="E48" s="91">
        <f t="shared" si="10"/>
        <v>3.4482758620689655E-2</v>
      </c>
      <c r="F48" s="92">
        <f t="shared" si="11"/>
        <v>4.661653797587058</v>
      </c>
      <c r="G48" s="2"/>
      <c r="H48" s="88">
        <v>39</v>
      </c>
      <c r="I48" s="89">
        <f t="shared" si="0"/>
        <v>1.3030572617955458</v>
      </c>
      <c r="J48" s="89">
        <f t="shared" si="1"/>
        <v>2.2019346596862865</v>
      </c>
      <c r="K48" s="89">
        <f t="shared" si="13"/>
        <v>2.8247001133591771</v>
      </c>
      <c r="L48" s="89">
        <f t="shared" si="13"/>
        <v>3.2655506608302938</v>
      </c>
      <c r="M48" s="89">
        <f t="shared" si="13"/>
        <v>3.5894317533940181</v>
      </c>
      <c r="N48" s="89">
        <f t="shared" si="13"/>
        <v>3.8371468337567309</v>
      </c>
      <c r="O48" s="89">
        <f t="shared" si="13"/>
        <v>4.0337661607260467</v>
      </c>
      <c r="P48" s="89">
        <f t="shared" si="13"/>
        <v>4.1950115986190992</v>
      </c>
      <c r="Q48" s="90">
        <f t="shared" si="13"/>
        <v>4.3310481396259011</v>
      </c>
      <c r="R48" s="39">
        <f t="shared" si="3"/>
        <v>1.3030572617955458</v>
      </c>
      <c r="S48" s="39">
        <f t="shared" si="4"/>
        <v>1.242868049878038</v>
      </c>
      <c r="T48" s="39">
        <f t="shared" si="5"/>
        <v>1.4688440589467722</v>
      </c>
      <c r="U48" s="39">
        <f t="shared" si="6"/>
        <v>2.2019346596862865</v>
      </c>
      <c r="V48" s="39">
        <f t="shared" si="7"/>
        <v>2.0337840816186077</v>
      </c>
      <c r="W48" s="39">
        <f t="shared" si="8"/>
        <v>2.2597600906873416</v>
      </c>
    </row>
    <row r="49" spans="1:23" x14ac:dyDescent="0.25">
      <c r="A49" t="s">
        <v>67</v>
      </c>
      <c r="C49">
        <v>31</v>
      </c>
      <c r="D49" s="42">
        <f t="shared" si="12"/>
        <v>3.3333333333333333E-2</v>
      </c>
      <c r="E49" s="91">
        <f t="shared" si="10"/>
        <v>3.3333333333333333E-2</v>
      </c>
      <c r="F49" s="92">
        <f t="shared" si="11"/>
        <v>4.6949871309203912</v>
      </c>
      <c r="G49" s="2"/>
      <c r="H49" s="88">
        <v>40</v>
      </c>
      <c r="I49" s="89">
        <f t="shared" si="0"/>
        <v>1.3305162303921669</v>
      </c>
      <c r="J49" s="89">
        <f t="shared" si="1"/>
        <v>2.2396627188711897</v>
      </c>
      <c r="K49" s="89">
        <f t="shared" si="13"/>
        <v>2.864066749516982</v>
      </c>
      <c r="L49" s="89">
        <f t="shared" si="13"/>
        <v>3.3032974032503892</v>
      </c>
      <c r="M49" s="89">
        <f t="shared" si="13"/>
        <v>3.6247977547922452</v>
      </c>
      <c r="N49" s="89">
        <f t="shared" si="13"/>
        <v>3.8702441541602464</v>
      </c>
      <c r="O49" s="89">
        <f t="shared" si="13"/>
        <v>4.0649605554648289</v>
      </c>
      <c r="P49" s="89">
        <f t="shared" si="13"/>
        <v>4.2247104103120972</v>
      </c>
      <c r="Q49" s="90">
        <f t="shared" si="13"/>
        <v>4.3596250916376347</v>
      </c>
      <c r="R49" s="39">
        <f t="shared" si="3"/>
        <v>1.3305162303921669</v>
      </c>
      <c r="S49" s="39">
        <f t="shared" si="4"/>
        <v>1.2601893697874722</v>
      </c>
      <c r="T49" s="39">
        <f t="shared" si="5"/>
        <v>1.4893147097488306</v>
      </c>
      <c r="U49" s="39">
        <f t="shared" si="6"/>
        <v>2.2396627188711897</v>
      </c>
      <c r="V49" s="39">
        <f t="shared" si="7"/>
        <v>2.0621280596522271</v>
      </c>
      <c r="W49" s="39">
        <f t="shared" si="8"/>
        <v>2.2912533996135855</v>
      </c>
    </row>
    <row r="50" spans="1:23" x14ac:dyDescent="0.25">
      <c r="A50" t="s">
        <v>68</v>
      </c>
      <c r="C50" s="2">
        <v>32</v>
      </c>
      <c r="D50" s="42">
        <f t="shared" si="12"/>
        <v>3.2258064516129031E-2</v>
      </c>
      <c r="E50" s="91">
        <f t="shared" si="10"/>
        <v>3.2258064516129031E-2</v>
      </c>
      <c r="F50" s="92">
        <f t="shared" si="11"/>
        <v>4.7272451954365202</v>
      </c>
      <c r="G50" s="2"/>
      <c r="H50" s="88">
        <v>41</v>
      </c>
      <c r="I50" s="89">
        <f t="shared" si="0"/>
        <v>1.3577149276646598</v>
      </c>
      <c r="J50" s="89">
        <f t="shared" si="1"/>
        <v>2.2766856806777187</v>
      </c>
      <c r="K50" s="89">
        <f t="shared" si="13"/>
        <v>2.9024074571761074</v>
      </c>
      <c r="L50" s="89">
        <f t="shared" si="13"/>
        <v>3.3398883453043329</v>
      </c>
      <c r="M50" s="89">
        <f t="shared" si="13"/>
        <v>3.6589957486302662</v>
      </c>
      <c r="N50" s="89">
        <f t="shared" si="13"/>
        <v>3.9022168576439569</v>
      </c>
      <c r="O50" s="89">
        <f t="shared" si="13"/>
        <v>4.0950974931371009</v>
      </c>
      <c r="P50" s="89">
        <f t="shared" si="13"/>
        <v>4.2534264465540366</v>
      </c>
      <c r="Q50" s="90">
        <f t="shared" si="13"/>
        <v>4.3872921087987455</v>
      </c>
      <c r="R50" s="39">
        <f t="shared" si="3"/>
        <v>1.3577149276646598</v>
      </c>
      <c r="S50" s="39">
        <f t="shared" si="4"/>
        <v>1.2770592811574872</v>
      </c>
      <c r="T50" s="39">
        <f t="shared" si="5"/>
        <v>1.509251877731576</v>
      </c>
      <c r="U50" s="39">
        <f t="shared" si="6"/>
        <v>2.2766856806777187</v>
      </c>
      <c r="V50" s="39">
        <f t="shared" si="7"/>
        <v>2.0897333691667974</v>
      </c>
      <c r="W50" s="39">
        <f t="shared" si="8"/>
        <v>2.3219259657408862</v>
      </c>
    </row>
    <row r="51" spans="1:23" x14ac:dyDescent="0.25">
      <c r="A51" t="s">
        <v>69</v>
      </c>
      <c r="C51">
        <v>33</v>
      </c>
      <c r="D51" s="42">
        <f t="shared" si="12"/>
        <v>3.125E-2</v>
      </c>
      <c r="E51" s="91">
        <f t="shared" si="10"/>
        <v>3.125E-2</v>
      </c>
      <c r="F51" s="92">
        <f t="shared" si="11"/>
        <v>4.7584951954365202</v>
      </c>
      <c r="G51" s="2"/>
      <c r="H51" s="88">
        <v>42</v>
      </c>
      <c r="I51" s="89">
        <f t="shared" si="0"/>
        <v>1.3846558212346556</v>
      </c>
      <c r="J51" s="89">
        <f t="shared" si="1"/>
        <v>2.3130178882984116</v>
      </c>
      <c r="K51" s="89">
        <f t="shared" si="13"/>
        <v>2.939756715771769</v>
      </c>
      <c r="L51" s="89">
        <f t="shared" si="13"/>
        <v>3.3753742393019905</v>
      </c>
      <c r="M51" s="89">
        <f t="shared" si="13"/>
        <v>3.6920851384480597</v>
      </c>
      <c r="N51" s="89">
        <f t="shared" si="13"/>
        <v>3.9331277862671006</v>
      </c>
      <c r="O51" s="89">
        <f t="shared" si="13"/>
        <v>4.1242401809184157</v>
      </c>
      <c r="P51" s="89">
        <f t="shared" si="13"/>
        <v>4.281221302942634</v>
      </c>
      <c r="Q51" s="90">
        <f t="shared" si="13"/>
        <v>4.4141078123440671</v>
      </c>
      <c r="R51" s="39">
        <f t="shared" si="3"/>
        <v>1.3846558212346556</v>
      </c>
      <c r="S51" s="39">
        <f t="shared" si="4"/>
        <v>1.2934929549395784</v>
      </c>
      <c r="T51" s="39">
        <f t="shared" si="5"/>
        <v>1.5286734922013199</v>
      </c>
      <c r="U51" s="39">
        <f t="shared" si="6"/>
        <v>2.3130178882984116</v>
      </c>
      <c r="V51" s="39">
        <f t="shared" si="7"/>
        <v>2.1166248353556738</v>
      </c>
      <c r="W51" s="39">
        <f t="shared" si="8"/>
        <v>2.3518053726174153</v>
      </c>
    </row>
    <row r="52" spans="1:23" x14ac:dyDescent="0.25">
      <c r="A52" t="s">
        <v>70</v>
      </c>
      <c r="C52" s="2">
        <v>34</v>
      </c>
      <c r="D52" s="42">
        <f t="shared" si="12"/>
        <v>3.0303030303030304E-2</v>
      </c>
      <c r="E52" s="91">
        <f t="shared" si="10"/>
        <v>3.0303030303030304E-2</v>
      </c>
      <c r="F52" s="92">
        <f t="shared" si="11"/>
        <v>4.7887982257395505</v>
      </c>
      <c r="G52" s="2"/>
      <c r="H52" s="88">
        <v>43</v>
      </c>
      <c r="I52" s="89">
        <f t="shared" si="0"/>
        <v>1.4113413555656085</v>
      </c>
      <c r="J52" s="89">
        <f t="shared" si="1"/>
        <v>2.3486734936617331</v>
      </c>
      <c r="K52" s="89">
        <f t="shared" si="13"/>
        <v>2.9761479276042593</v>
      </c>
      <c r="L52" s="89">
        <f t="shared" si="13"/>
        <v>3.4098033415412288</v>
      </c>
      <c r="M52" s="89">
        <f t="shared" si="13"/>
        <v>3.72412173994773</v>
      </c>
      <c r="N52" s="89">
        <f t="shared" si="13"/>
        <v>3.9630355433235644</v>
      </c>
      <c r="O52" s="89">
        <f t="shared" si="13"/>
        <v>4.1524472170082154</v>
      </c>
      <c r="P52" s="89">
        <f t="shared" si="13"/>
        <v>4.308151765653947</v>
      </c>
      <c r="Q52" s="90">
        <f t="shared" si="13"/>
        <v>4.4401259435902389</v>
      </c>
      <c r="R52" s="39">
        <f t="shared" si="3"/>
        <v>1.4113413555656085</v>
      </c>
      <c r="S52" s="39">
        <f t="shared" si="4"/>
        <v>1.3095050881458741</v>
      </c>
      <c r="T52" s="39">
        <f t="shared" si="5"/>
        <v>1.547596922354215</v>
      </c>
      <c r="U52" s="39">
        <f t="shared" si="6"/>
        <v>2.3486734936617331</v>
      </c>
      <c r="V52" s="39">
        <f t="shared" si="7"/>
        <v>2.1428265078750668</v>
      </c>
      <c r="W52" s="39">
        <f t="shared" si="8"/>
        <v>2.3809183420834077</v>
      </c>
    </row>
    <row r="53" spans="1:23" x14ac:dyDescent="0.25">
      <c r="A53" t="s">
        <v>71</v>
      </c>
      <c r="C53">
        <v>35</v>
      </c>
      <c r="D53" s="42">
        <f t="shared" si="12"/>
        <v>2.9411764705882353E-2</v>
      </c>
      <c r="E53" s="91">
        <f t="shared" si="10"/>
        <v>2.9411764705882353E-2</v>
      </c>
      <c r="F53" s="92">
        <f t="shared" si="11"/>
        <v>4.8182099904454327</v>
      </c>
      <c r="G53" s="2"/>
      <c r="H53" s="88">
        <v>44</v>
      </c>
      <c r="I53" s="89">
        <f t="shared" si="0"/>
        <v>1.4377739522479969</v>
      </c>
      <c r="J53" s="89">
        <f t="shared" si="1"/>
        <v>2.3836664577327928</v>
      </c>
      <c r="K53" s="89">
        <f t="shared" si="13"/>
        <v>3.0116134263288741</v>
      </c>
      <c r="L53" s="89">
        <f t="shared" si="13"/>
        <v>3.4432215256707175</v>
      </c>
      <c r="M53" s="89">
        <f t="shared" si="13"/>
        <v>3.755158019870378</v>
      </c>
      <c r="N53" s="89">
        <f t="shared" si="13"/>
        <v>3.9919948212656817</v>
      </c>
      <c r="O53" s="89">
        <f t="shared" si="13"/>
        <v>4.1797729740685785</v>
      </c>
      <c r="P53" s="89">
        <f t="shared" si="13"/>
        <v>4.3342702324284819</v>
      </c>
      <c r="Q53" s="90">
        <f t="shared" si="13"/>
        <v>4.4653958133852099</v>
      </c>
      <c r="R53" s="39">
        <f t="shared" si="3"/>
        <v>1.4377739522479969</v>
      </c>
      <c r="S53" s="39">
        <f t="shared" si="4"/>
        <v>1.3251099075847046</v>
      </c>
      <c r="T53" s="39">
        <f t="shared" si="5"/>
        <v>1.5660389816910145</v>
      </c>
      <c r="U53" s="39">
        <f t="shared" si="6"/>
        <v>2.3836664577327928</v>
      </c>
      <c r="V53" s="39">
        <f t="shared" si="7"/>
        <v>2.1683616669567893</v>
      </c>
      <c r="W53" s="39">
        <f t="shared" si="8"/>
        <v>2.4092907410630993</v>
      </c>
    </row>
    <row r="54" spans="1:23" x14ac:dyDescent="0.25">
      <c r="A54" t="s">
        <v>72</v>
      </c>
      <c r="C54" s="2">
        <v>36</v>
      </c>
      <c r="D54" s="42">
        <f t="shared" si="12"/>
        <v>2.8571428571428571E-2</v>
      </c>
      <c r="E54" s="91">
        <f t="shared" si="10"/>
        <v>2.8571428571428571E-2</v>
      </c>
      <c r="F54" s="92">
        <f t="shared" si="11"/>
        <v>4.8467814190168612</v>
      </c>
      <c r="G54" s="2"/>
      <c r="H54" s="88">
        <v>45</v>
      </c>
      <c r="I54" s="89">
        <f t="shared" si="0"/>
        <v>1.463956010294011</v>
      </c>
      <c r="J54" s="89">
        <f t="shared" si="1"/>
        <v>2.418010550126299</v>
      </c>
      <c r="K54" s="89">
        <f t="shared" si="13"/>
        <v>3.0461844885260962</v>
      </c>
      <c r="L54" s="89">
        <f t="shared" si="13"/>
        <v>3.4756723946662684</v>
      </c>
      <c r="M54" s="89">
        <f t="shared" si="13"/>
        <v>3.7852433195459692</v>
      </c>
      <c r="N54" s="89">
        <f t="shared" si="13"/>
        <v>4.0200567014181292</v>
      </c>
      <c r="O54" s="89">
        <f t="shared" si="13"/>
        <v>4.2062679460138268</v>
      </c>
      <c r="P54" s="89">
        <f t="shared" si="13"/>
        <v>4.3596250916376347</v>
      </c>
      <c r="Q54" s="90">
        <f t="shared" si="13"/>
        <v>4.4899627057097025</v>
      </c>
      <c r="R54" s="39">
        <f t="shared" si="3"/>
        <v>1.463956010294011</v>
      </c>
      <c r="S54" s="39">
        <f t="shared" si="4"/>
        <v>1.3403211749514823</v>
      </c>
      <c r="T54" s="39">
        <f t="shared" si="5"/>
        <v>1.58401593403357</v>
      </c>
      <c r="U54" s="39">
        <f t="shared" si="6"/>
        <v>2.418010550126299</v>
      </c>
      <c r="V54" s="39">
        <f t="shared" si="7"/>
        <v>2.1932528317387892</v>
      </c>
      <c r="W54" s="39">
        <f t="shared" si="8"/>
        <v>2.4369475908208771</v>
      </c>
    </row>
    <row r="55" spans="1:23" x14ac:dyDescent="0.25">
      <c r="A55" t="s">
        <v>73</v>
      </c>
      <c r="C55">
        <v>37</v>
      </c>
      <c r="D55" s="42">
        <f t="shared" si="12"/>
        <v>2.7777777777777776E-2</v>
      </c>
      <c r="E55" s="91">
        <f t="shared" si="10"/>
        <v>2.7777777777777776E-2</v>
      </c>
      <c r="F55" s="92">
        <f t="shared" si="11"/>
        <v>4.8745591967946389</v>
      </c>
      <c r="G55" s="2"/>
      <c r="H55" s="88">
        <v>46</v>
      </c>
      <c r="I55" s="89">
        <f t="shared" si="0"/>
        <v>1.4898899064424023</v>
      </c>
      <c r="J55" s="89">
        <f t="shared" si="1"/>
        <v>2.4517193481499251</v>
      </c>
      <c r="K55" s="89">
        <f t="shared" si="13"/>
        <v>3.0798913480872465</v>
      </c>
      <c r="L55" s="89">
        <f t="shared" si="13"/>
        <v>3.5071973906379239</v>
      </c>
      <c r="M55" s="89">
        <f t="shared" si="13"/>
        <v>3.814424063631936</v>
      </c>
      <c r="N55" s="89">
        <f t="shared" si="13"/>
        <v>4.0472689279194762</v>
      </c>
      <c r="O55" s="89">
        <f t="shared" si="13"/>
        <v>4.231979062076312</v>
      </c>
      <c r="P55" s="89">
        <f t="shared" si="13"/>
        <v>4.384261064256048</v>
      </c>
      <c r="Q55" s="90">
        <f t="shared" si="13"/>
        <v>4.5138682407987982</v>
      </c>
      <c r="R55" s="39">
        <f t="shared" si="3"/>
        <v>1.4898899064424023</v>
      </c>
      <c r="S55" s="39">
        <f t="shared" si="4"/>
        <v>1.3551521931583885</v>
      </c>
      <c r="T55" s="39">
        <f t="shared" si="5"/>
        <v>1.6015435010053682</v>
      </c>
      <c r="U55" s="39">
        <f t="shared" si="6"/>
        <v>2.4517193481499251</v>
      </c>
      <c r="V55" s="39">
        <f t="shared" si="7"/>
        <v>2.2175217706228172</v>
      </c>
      <c r="W55" s="39">
        <f t="shared" si="8"/>
        <v>2.4639130784697976</v>
      </c>
    </row>
    <row r="56" spans="1:23" x14ac:dyDescent="0.25">
      <c r="A56" t="s">
        <v>74</v>
      </c>
      <c r="C56" s="2">
        <v>38</v>
      </c>
      <c r="D56" s="42">
        <f t="shared" si="12"/>
        <v>2.7027027027027029E-2</v>
      </c>
      <c r="E56" s="91">
        <f t="shared" si="10"/>
        <v>2.7027027027027029E-2</v>
      </c>
      <c r="F56" s="92">
        <f t="shared" si="11"/>
        <v>4.9015862238216661</v>
      </c>
      <c r="G56" s="2"/>
      <c r="H56" s="88">
        <v>47</v>
      </c>
      <c r="I56" s="89">
        <f t="shared" si="0"/>
        <v>1.5155779954739785</v>
      </c>
      <c r="J56" s="89">
        <f t="shared" si="1"/>
        <v>2.484806235394613</v>
      </c>
      <c r="K56" s="89">
        <f t="shared" si="13"/>
        <v>3.1127632131249103</v>
      </c>
      <c r="L56" s="89">
        <f t="shared" si="13"/>
        <v>3.5378359018462833</v>
      </c>
      <c r="M56" s="89">
        <f t="shared" si="13"/>
        <v>3.8427439546694666</v>
      </c>
      <c r="N56" s="89">
        <f t="shared" si="13"/>
        <v>4.0736761581731473</v>
      </c>
      <c r="O56" s="89">
        <f t="shared" si="13"/>
        <v>4.2569499716401413</v>
      </c>
      <c r="P56" s="89">
        <f t="shared" si="13"/>
        <v>4.4082195129421242</v>
      </c>
      <c r="Q56" s="90">
        <f t="shared" si="13"/>
        <v>4.5371507024234115</v>
      </c>
      <c r="R56" s="39">
        <f t="shared" si="3"/>
        <v>1.5155779954739785</v>
      </c>
      <c r="S56" s="39">
        <f t="shared" si="4"/>
        <v>1.3696158137749606</v>
      </c>
      <c r="T56" s="39">
        <f t="shared" si="5"/>
        <v>1.6186368708249534</v>
      </c>
      <c r="U56" s="39">
        <f t="shared" si="6"/>
        <v>2.484806235394613</v>
      </c>
      <c r="V56" s="39">
        <f t="shared" si="7"/>
        <v>2.2411895134499353</v>
      </c>
      <c r="W56" s="39">
        <f t="shared" si="8"/>
        <v>2.4902105704999284</v>
      </c>
    </row>
    <row r="57" spans="1:23" x14ac:dyDescent="0.25">
      <c r="A57" t="s">
        <v>75</v>
      </c>
      <c r="C57">
        <v>39</v>
      </c>
      <c r="D57" s="42">
        <f t="shared" si="12"/>
        <v>2.6315789473684209E-2</v>
      </c>
      <c r="E57" s="91">
        <f t="shared" si="10"/>
        <v>2.6315789473684209E-2</v>
      </c>
      <c r="F57" s="92">
        <f t="shared" si="11"/>
        <v>4.9279020132953502</v>
      </c>
      <c r="G57" s="2"/>
      <c r="H57" s="88">
        <v>48</v>
      </c>
      <c r="I57" s="89">
        <f t="shared" si="0"/>
        <v>1.541022610537973</v>
      </c>
      <c r="J57" s="89">
        <f t="shared" si="1"/>
        <v>2.5158626280839123</v>
      </c>
      <c r="K57" s="89">
        <f t="shared" si="13"/>
        <v>3.1448282851048899</v>
      </c>
      <c r="L57" s="89">
        <f t="shared" si="13"/>
        <v>3.5676253664487083</v>
      </c>
      <c r="M57" s="89">
        <f t="shared" si="13"/>
        <v>3.8702441541602464</v>
      </c>
      <c r="N57" s="89">
        <f t="shared" si="13"/>
        <v>4.0993201919250124</v>
      </c>
      <c r="O57" s="89">
        <f t="shared" si="13"/>
        <v>4.281221302942634</v>
      </c>
      <c r="P57" s="89">
        <f t="shared" si="13"/>
        <v>4.4315387218898152</v>
      </c>
      <c r="Q57" s="90">
        <f t="shared" si="13"/>
        <v>4.5598453333534232</v>
      </c>
      <c r="R57" s="39">
        <f t="shared" si="3"/>
        <v>1.541022610537973</v>
      </c>
      <c r="S57" s="39">
        <f t="shared" si="4"/>
        <v>1.3837244454461515</v>
      </c>
      <c r="T57" s="39">
        <f t="shared" si="5"/>
        <v>1.6353107082545428</v>
      </c>
      <c r="U57" s="39">
        <f t="shared" si="6"/>
        <v>2.5172843999837666</v>
      </c>
      <c r="V57" s="39">
        <f t="shared" si="7"/>
        <v>2.2642763652755207</v>
      </c>
      <c r="W57" s="39">
        <f t="shared" si="8"/>
        <v>2.5158626280839123</v>
      </c>
    </row>
    <row r="58" spans="1:23" x14ac:dyDescent="0.25">
      <c r="A58" t="s">
        <v>76</v>
      </c>
      <c r="C58" s="2">
        <v>40</v>
      </c>
      <c r="D58" s="42">
        <f t="shared" si="12"/>
        <v>2.564102564102564E-2</v>
      </c>
      <c r="E58" s="91">
        <f t="shared" si="10"/>
        <v>2.564102564102564E-2</v>
      </c>
      <c r="F58" s="92">
        <f t="shared" si="11"/>
        <v>4.9535430389363757</v>
      </c>
      <c r="G58" s="2"/>
      <c r="H58" s="88">
        <v>49</v>
      </c>
      <c r="I58" s="89">
        <f t="shared" si="0"/>
        <v>1.5662260634892615</v>
      </c>
      <c r="J58" s="89">
        <f t="shared" si="1"/>
        <v>2.5408910239155555</v>
      </c>
      <c r="K58" s="89">
        <f t="shared" si="13"/>
        <v>3.1761137798944441</v>
      </c>
      <c r="L58" s="89">
        <f t="shared" si="13"/>
        <v>3.5966013726193267</v>
      </c>
      <c r="M58" s="89">
        <f t="shared" si="13"/>
        <v>3.8969634509091047</v>
      </c>
      <c r="N58" s="89">
        <f t="shared" si="13"/>
        <v>4.1242401809184157</v>
      </c>
      <c r="O58" s="89">
        <f t="shared" si="13"/>
        <v>4.3048308983915113</v>
      </c>
      <c r="P58" s="89">
        <f t="shared" si="13"/>
        <v>4.4542541506490299</v>
      </c>
      <c r="Q58" s="90">
        <f t="shared" si="13"/>
        <v>4.5819846024990314</v>
      </c>
      <c r="R58" s="39">
        <f t="shared" si="3"/>
        <v>1.5662260634892615</v>
      </c>
      <c r="S58" s="39">
        <f t="shared" si="4"/>
        <v>1.3974900631535554</v>
      </c>
      <c r="T58" s="39">
        <f t="shared" si="5"/>
        <v>1.6515791655451111</v>
      </c>
      <c r="U58" s="39">
        <f t="shared" si="6"/>
        <v>2.5491668325865207</v>
      </c>
      <c r="V58" s="39">
        <f t="shared" si="7"/>
        <v>2.2868019215239999</v>
      </c>
      <c r="W58" s="39">
        <f t="shared" si="8"/>
        <v>2.5408910239155555</v>
      </c>
    </row>
    <row r="59" spans="1:23" x14ac:dyDescent="0.25">
      <c r="A59" t="s">
        <v>77</v>
      </c>
      <c r="C59">
        <v>41</v>
      </c>
      <c r="D59" s="42">
        <f t="shared" si="12"/>
        <v>2.5000000000000001E-2</v>
      </c>
      <c r="E59" s="91">
        <f t="shared" si="10"/>
        <v>2.5000000000000001E-2</v>
      </c>
      <c r="F59" s="92">
        <f t="shared" si="11"/>
        <v>4.9785430389363761</v>
      </c>
      <c r="G59" s="2"/>
      <c r="H59" s="88">
        <v>50</v>
      </c>
      <c r="I59" s="89">
        <f t="shared" si="0"/>
        <v>1.5911906452361306</v>
      </c>
      <c r="J59" s="89">
        <f t="shared" si="1"/>
        <v>2.5653167603421614</v>
      </c>
      <c r="K59" s="89">
        <f t="shared" si="13"/>
        <v>3.2066459504277014</v>
      </c>
      <c r="L59" s="89">
        <f t="shared" si="13"/>
        <v>3.6247977547922452</v>
      </c>
      <c r="M59" s="89">
        <f t="shared" si="13"/>
        <v>3.9229384173966757</v>
      </c>
      <c r="N59" s="89">
        <f t="shared" si="13"/>
        <v>4.1484728209142556</v>
      </c>
      <c r="O59" s="89">
        <f t="shared" si="13"/>
        <v>4.327814028932079</v>
      </c>
      <c r="P59" s="89">
        <f t="shared" si="13"/>
        <v>4.4763986647100555</v>
      </c>
      <c r="Q59" s="90">
        <f t="shared" si="13"/>
        <v>4.6035984467797482</v>
      </c>
      <c r="R59" s="39">
        <f t="shared" si="3"/>
        <v>1.5911906452361306</v>
      </c>
      <c r="S59" s="39">
        <f t="shared" si="4"/>
        <v>1.4109242181881887</v>
      </c>
      <c r="T59" s="39">
        <f t="shared" si="5"/>
        <v>1.6674558942224047</v>
      </c>
      <c r="U59" s="39">
        <f t="shared" si="6"/>
        <v>2.5804663242918529</v>
      </c>
      <c r="V59" s="39">
        <f t="shared" si="7"/>
        <v>2.3087850843079449</v>
      </c>
      <c r="W59" s="39">
        <f t="shared" si="8"/>
        <v>2.5653167603421614</v>
      </c>
    </row>
    <row r="60" spans="1:23" x14ac:dyDescent="0.25">
      <c r="A60" t="s">
        <v>132</v>
      </c>
      <c r="C60" s="2">
        <v>42</v>
      </c>
      <c r="D60" s="42">
        <f t="shared" si="12"/>
        <v>2.4390243902439025E-2</v>
      </c>
      <c r="E60" s="91">
        <f t="shared" si="10"/>
        <v>2.4390243902439025E-2</v>
      </c>
      <c r="F60" s="92">
        <f t="shared" si="11"/>
        <v>5.0029332828388151</v>
      </c>
      <c r="G60" s="2"/>
      <c r="H60" s="88">
        <v>51</v>
      </c>
      <c r="I60" s="89">
        <f t="shared" si="0"/>
        <v>1.6159186260980458</v>
      </c>
      <c r="J60" s="89">
        <f t="shared" si="1"/>
        <v>2.5891600885610919</v>
      </c>
      <c r="K60" s="89">
        <f t="shared" si="13"/>
        <v>3.2364501107013646</v>
      </c>
      <c r="L60" s="89">
        <f t="shared" si="13"/>
        <v>3.652246685866523</v>
      </c>
      <c r="M60" s="89">
        <f t="shared" si="13"/>
        <v>3.9482035549464531</v>
      </c>
      <c r="N60" s="89">
        <f t="shared" si="13"/>
        <v>4.1720525277069722</v>
      </c>
      <c r="O60" s="89">
        <f t="shared" si="13"/>
        <v>4.3502035896199143</v>
      </c>
      <c r="P60" s="89">
        <f t="shared" si="13"/>
        <v>4.4980027453005462</v>
      </c>
      <c r="Q60" s="90">
        <f t="shared" si="13"/>
        <v>4.62471449038883</v>
      </c>
      <c r="R60" s="39">
        <f t="shared" si="3"/>
        <v>1.6159186260980458</v>
      </c>
      <c r="S60" s="39">
        <f t="shared" si="4"/>
        <v>1.4240380487086004</v>
      </c>
      <c r="T60" s="39">
        <f t="shared" si="5"/>
        <v>1.6829540575647097</v>
      </c>
      <c r="U60" s="39">
        <f t="shared" si="6"/>
        <v>2.6111954644309074</v>
      </c>
      <c r="V60" s="39">
        <f t="shared" si="7"/>
        <v>2.3302440797049826</v>
      </c>
      <c r="W60" s="39">
        <f t="shared" si="8"/>
        <v>2.5891600885610919</v>
      </c>
    </row>
    <row r="61" spans="1:23" x14ac:dyDescent="0.25">
      <c r="A61" t="s">
        <v>133</v>
      </c>
      <c r="C61">
        <v>43</v>
      </c>
      <c r="D61" s="42">
        <f t="shared" si="12"/>
        <v>2.3809523809523808E-2</v>
      </c>
      <c r="E61" s="91">
        <f t="shared" si="10"/>
        <v>2.3809523809523808E-2</v>
      </c>
      <c r="F61" s="92">
        <f t="shared" si="11"/>
        <v>5.0267428066483388</v>
      </c>
      <c r="G61" s="2"/>
      <c r="H61" s="88">
        <v>52</v>
      </c>
      <c r="I61" s="89">
        <f t="shared" si="0"/>
        <v>1.6404122561725925</v>
      </c>
      <c r="J61" s="89">
        <f t="shared" si="1"/>
        <v>2.6124405286642354</v>
      </c>
      <c r="K61" s="89">
        <f t="shared" si="13"/>
        <v>3.2655506608302938</v>
      </c>
      <c r="L61" s="89">
        <f t="shared" si="13"/>
        <v>3.6789787652857089</v>
      </c>
      <c r="M61" s="89">
        <f t="shared" si="13"/>
        <v>3.9727914284372474</v>
      </c>
      <c r="N61" s="89">
        <f t="shared" si="13"/>
        <v>4.1950115986190992</v>
      </c>
      <c r="O61" s="89">
        <f t="shared" si="13"/>
        <v>4.3720302783079612</v>
      </c>
      <c r="P61" s="89">
        <f t="shared" si="13"/>
        <v>4.5190946805442742</v>
      </c>
      <c r="Q61" s="90">
        <f t="shared" si="13"/>
        <v>4.6453582437943917</v>
      </c>
      <c r="R61" s="39">
        <f t="shared" si="3"/>
        <v>1.6404122561725925</v>
      </c>
      <c r="S61" s="39">
        <f t="shared" si="4"/>
        <v>1.4368422907653293</v>
      </c>
      <c r="T61" s="39">
        <f t="shared" si="5"/>
        <v>1.6980863436317528</v>
      </c>
      <c r="U61" s="39">
        <f t="shared" si="6"/>
        <v>2.6413666384248398</v>
      </c>
      <c r="V61" s="39">
        <f t="shared" si="7"/>
        <v>2.3511964757978112</v>
      </c>
      <c r="W61" s="39">
        <f t="shared" si="8"/>
        <v>2.6124405286642354</v>
      </c>
    </row>
    <row r="62" spans="1:23" x14ac:dyDescent="0.25">
      <c r="A62" t="s">
        <v>134</v>
      </c>
      <c r="C62" s="2">
        <v>44</v>
      </c>
      <c r="D62" s="42">
        <f t="shared" si="12"/>
        <v>2.3255813953488372E-2</v>
      </c>
      <c r="E62" s="91">
        <f t="shared" si="10"/>
        <v>2.3255813953488372E-2</v>
      </c>
      <c r="F62" s="92">
        <f t="shared" si="11"/>
        <v>5.0499986206018272</v>
      </c>
      <c r="G62" s="2"/>
      <c r="H62" s="88">
        <v>53</v>
      </c>
      <c r="I62" s="89">
        <f t="shared" si="0"/>
        <v>1.6646737657105382</v>
      </c>
      <c r="J62" s="89">
        <f t="shared" si="1"/>
        <v>2.6351768903295381</v>
      </c>
      <c r="K62" s="89">
        <f t="shared" si="13"/>
        <v>3.2939711129119225</v>
      </c>
      <c r="L62" s="89">
        <f t="shared" si="13"/>
        <v>3.7050231029658662</v>
      </c>
      <c r="M62" s="89">
        <f t="shared" si="13"/>
        <v>3.996732791288792</v>
      </c>
      <c r="N62" s="89">
        <f t="shared" si="13"/>
        <v>4.2173803608186464</v>
      </c>
      <c r="O62" s="89">
        <f t="shared" si="13"/>
        <v>4.3933227591391821</v>
      </c>
      <c r="P62" s="89">
        <f t="shared" si="13"/>
        <v>4.5397007398722691</v>
      </c>
      <c r="Q62" s="90">
        <f t="shared" si="13"/>
        <v>4.6655532845382819</v>
      </c>
      <c r="R62" s="39">
        <f t="shared" si="3"/>
        <v>1.6646737657105382</v>
      </c>
      <c r="S62" s="39">
        <f t="shared" si="4"/>
        <v>1.4493472896812458</v>
      </c>
      <c r="T62" s="39">
        <f t="shared" si="5"/>
        <v>1.7128649787141998</v>
      </c>
      <c r="U62" s="39">
        <f t="shared" si="6"/>
        <v>2.6709920257252824</v>
      </c>
      <c r="V62" s="39">
        <f t="shared" si="7"/>
        <v>2.371659201296584</v>
      </c>
      <c r="W62" s="39">
        <f t="shared" si="8"/>
        <v>2.6351768903295381</v>
      </c>
    </row>
    <row r="63" spans="1:23" x14ac:dyDescent="0.25">
      <c r="A63" t="s">
        <v>135</v>
      </c>
      <c r="C63">
        <v>45</v>
      </c>
      <c r="D63" s="42">
        <f t="shared" si="12"/>
        <v>2.2727272727272728E-2</v>
      </c>
      <c r="E63" s="91">
        <f t="shared" si="10"/>
        <v>2.2727272727272728E-2</v>
      </c>
      <c r="F63" s="92">
        <f t="shared" si="11"/>
        <v>5.0727258933290997</v>
      </c>
      <c r="G63" s="2"/>
      <c r="H63" s="88">
        <v>54</v>
      </c>
      <c r="I63" s="89">
        <f t="shared" si="0"/>
        <v>1.6887053654977484</v>
      </c>
      <c r="J63" s="89">
        <f t="shared" si="1"/>
        <v>2.6573872939756029</v>
      </c>
      <c r="K63" s="89">
        <f t="shared" si="13"/>
        <v>3.3217341174695032</v>
      </c>
      <c r="L63" s="89">
        <f t="shared" si="13"/>
        <v>3.7304073990955131</v>
      </c>
      <c r="M63" s="89">
        <f t="shared" si="13"/>
        <v>4.0200567014181292</v>
      </c>
      <c r="N63" s="89">
        <f t="shared" si="13"/>
        <v>4.2391873076754898</v>
      </c>
      <c r="O63" s="89">
        <f t="shared" si="13"/>
        <v>4.4141078123440671</v>
      </c>
      <c r="P63" s="89">
        <f t="shared" si="13"/>
        <v>4.5598453333534232</v>
      </c>
      <c r="Q63" s="90">
        <f t="shared" si="13"/>
        <v>4.6853214216525787</v>
      </c>
      <c r="R63" s="39">
        <f t="shared" si="3"/>
        <v>1.6887053654977484</v>
      </c>
      <c r="S63" s="39">
        <f t="shared" si="4"/>
        <v>1.4615630116865814</v>
      </c>
      <c r="T63" s="39">
        <f t="shared" si="5"/>
        <v>1.7273017410841418</v>
      </c>
      <c r="U63" s="39">
        <f t="shared" si="6"/>
        <v>2.700083597904444</v>
      </c>
      <c r="V63" s="39">
        <f t="shared" si="7"/>
        <v>2.3916485645780421</v>
      </c>
      <c r="W63" s="39">
        <f t="shared" si="8"/>
        <v>2.6573872939756029</v>
      </c>
    </row>
    <row r="64" spans="1:23" x14ac:dyDescent="0.25">
      <c r="A64" t="s">
        <v>136</v>
      </c>
      <c r="C64" s="2">
        <v>46</v>
      </c>
      <c r="D64" s="42">
        <f t="shared" si="12"/>
        <v>2.2222222222222223E-2</v>
      </c>
      <c r="E64" s="91">
        <f t="shared" si="10"/>
        <v>2.2222222222222223E-2</v>
      </c>
      <c r="F64" s="92">
        <f t="shared" si="11"/>
        <v>5.0949481155513219</v>
      </c>
      <c r="G64" s="2"/>
      <c r="H64" s="88">
        <v>55</v>
      </c>
      <c r="I64" s="89">
        <f t="shared" si="0"/>
        <v>1.7125092472424852</v>
      </c>
      <c r="J64" s="89">
        <f t="shared" si="1"/>
        <v>2.6790891922127651</v>
      </c>
      <c r="K64" s="89">
        <f t="shared" si="13"/>
        <v>3.3488614902659561</v>
      </c>
      <c r="L64" s="89">
        <f t="shared" si="13"/>
        <v>3.755158019870378</v>
      </c>
      <c r="M64" s="89">
        <f t="shared" si="13"/>
        <v>4.0427906288297057</v>
      </c>
      <c r="N64" s="89">
        <f t="shared" si="13"/>
        <v>4.2604592242553672</v>
      </c>
      <c r="O64" s="89">
        <f t="shared" si="13"/>
        <v>4.4344104716735027</v>
      </c>
      <c r="P64" s="89">
        <f t="shared" si="13"/>
        <v>4.579551157418023</v>
      </c>
      <c r="Q64" s="90">
        <f t="shared" si="13"/>
        <v>4.704682845305391</v>
      </c>
      <c r="R64" s="39">
        <f t="shared" si="3"/>
        <v>1.7125092472424852</v>
      </c>
      <c r="S64" s="39">
        <f t="shared" si="4"/>
        <v>1.4734990557170207</v>
      </c>
      <c r="T64" s="39">
        <f t="shared" si="5"/>
        <v>1.7414079749382974</v>
      </c>
      <c r="U64" s="39">
        <f t="shared" si="6"/>
        <v>2.7286531169420787</v>
      </c>
      <c r="V64" s="39">
        <f t="shared" si="7"/>
        <v>2.4111802729914884</v>
      </c>
      <c r="W64" s="39">
        <f t="shared" si="8"/>
        <v>2.6790891922127651</v>
      </c>
    </row>
    <row r="65" spans="1:23" x14ac:dyDescent="0.25">
      <c r="A65" t="s">
        <v>137</v>
      </c>
      <c r="C65">
        <v>47</v>
      </c>
      <c r="D65" s="42">
        <f t="shared" si="12"/>
        <v>2.1739130434782608E-2</v>
      </c>
      <c r="E65" s="91">
        <f t="shared" si="10"/>
        <v>2.1739130434782608E-2</v>
      </c>
      <c r="F65" s="92">
        <f t="shared" si="11"/>
        <v>5.1166872459861041</v>
      </c>
      <c r="G65" s="2"/>
      <c r="H65" s="88">
        <v>56</v>
      </c>
      <c r="I65" s="89">
        <f t="shared" si="0"/>
        <v>1.7360875839664824</v>
      </c>
      <c r="J65" s="89">
        <f t="shared" si="1"/>
        <v>2.7002993914415927</v>
      </c>
      <c r="K65" s="89">
        <f t="shared" si="13"/>
        <v>3.3753742393019905</v>
      </c>
      <c r="L65" s="89">
        <f t="shared" si="13"/>
        <v>3.7793000692567182</v>
      </c>
      <c r="M65" s="89">
        <f t="shared" si="13"/>
        <v>4.0649605554648289</v>
      </c>
      <c r="N65" s="89">
        <f t="shared" si="13"/>
        <v>4.281221302942634</v>
      </c>
      <c r="O65" s="89">
        <f t="shared" si="13"/>
        <v>4.4542541506490299</v>
      </c>
      <c r="P65" s="89">
        <f t="shared" si="13"/>
        <v>4.5988393282798388</v>
      </c>
      <c r="Q65" s="90">
        <f t="shared" si="13"/>
        <v>4.7236562631072276</v>
      </c>
      <c r="R65" s="39">
        <f t="shared" si="3"/>
        <v>1.7360875839664824</v>
      </c>
      <c r="S65" s="39">
        <f t="shared" si="4"/>
        <v>1.4851646652928758</v>
      </c>
      <c r="T65" s="39">
        <f t="shared" si="5"/>
        <v>1.7551946044370352</v>
      </c>
      <c r="U65" s="39">
        <f t="shared" si="6"/>
        <v>2.7567121337473859</v>
      </c>
      <c r="V65" s="39">
        <f t="shared" si="7"/>
        <v>2.4302694522974333</v>
      </c>
      <c r="W65" s="39">
        <f t="shared" si="8"/>
        <v>2.7002993914415927</v>
      </c>
    </row>
    <row r="66" spans="1:23" x14ac:dyDescent="0.25">
      <c r="A66" t="s">
        <v>138</v>
      </c>
      <c r="C66" s="2">
        <v>48</v>
      </c>
      <c r="D66" s="42">
        <f t="shared" si="12"/>
        <v>2.1276595744680851E-2</v>
      </c>
      <c r="E66" s="91">
        <f t="shared" si="10"/>
        <v>2.1276595744680851E-2</v>
      </c>
      <c r="F66" s="92">
        <f t="shared" si="11"/>
        <v>5.1379638417307847</v>
      </c>
      <c r="G66" s="2"/>
      <c r="H66" s="88">
        <v>57</v>
      </c>
      <c r="I66" s="89">
        <f t="shared" si="0"/>
        <v>1.7594425303980574</v>
      </c>
      <c r="J66" s="89">
        <f t="shared" si="1"/>
        <v>2.7210340734668126</v>
      </c>
      <c r="K66" s="89">
        <f t="shared" si="13"/>
        <v>3.4012925918335153</v>
      </c>
      <c r="L66" s="89">
        <f t="shared" si="13"/>
        <v>3.8028574569004934</v>
      </c>
      <c r="M66" s="89">
        <f t="shared" si="13"/>
        <v>4.0865910678974862</v>
      </c>
      <c r="N66" s="89">
        <f t="shared" si="13"/>
        <v>4.3014972500853901</v>
      </c>
      <c r="O66" s="89">
        <f t="shared" si="13"/>
        <v>4.4736607586821107</v>
      </c>
      <c r="P66" s="89">
        <f t="shared" si="13"/>
        <v>4.617729504216479</v>
      </c>
      <c r="Q66" s="90">
        <f t="shared" si="13"/>
        <v>4.7422590243524603</v>
      </c>
      <c r="R66" s="39">
        <f t="shared" si="3"/>
        <v>1.7594425303980574</v>
      </c>
      <c r="S66" s="39">
        <f t="shared" si="4"/>
        <v>1.4965687404067467</v>
      </c>
      <c r="T66" s="39">
        <f t="shared" si="5"/>
        <v>1.768672147753428</v>
      </c>
      <c r="U66" s="39">
        <f t="shared" si="6"/>
        <v>2.7842719869453356</v>
      </c>
      <c r="V66" s="39">
        <f t="shared" si="7"/>
        <v>2.4489306661201309</v>
      </c>
      <c r="W66" s="39">
        <f t="shared" si="8"/>
        <v>2.7210340734668126</v>
      </c>
    </row>
    <row r="67" spans="1:23" x14ac:dyDescent="0.25">
      <c r="A67" t="s">
        <v>139</v>
      </c>
      <c r="C67">
        <v>49</v>
      </c>
      <c r="D67" s="42">
        <f t="shared" si="12"/>
        <v>2.0833333333333332E-2</v>
      </c>
      <c r="E67" s="91">
        <f t="shared" si="10"/>
        <v>2.0833333333333332E-2</v>
      </c>
      <c r="F67" s="92">
        <f t="shared" si="11"/>
        <v>5.1587971750641177</v>
      </c>
      <c r="G67" s="2"/>
      <c r="H67" s="88">
        <v>58</v>
      </c>
      <c r="I67" s="89">
        <f t="shared" si="0"/>
        <v>1.7818507310572187</v>
      </c>
      <c r="J67" s="89">
        <f t="shared" si="1"/>
        <v>2.741308817011106</v>
      </c>
      <c r="K67" s="89">
        <f t="shared" si="13"/>
        <v>3.426636021263882</v>
      </c>
      <c r="L67" s="89">
        <f t="shared" si="13"/>
        <v>3.8258529623170112</v>
      </c>
      <c r="M67" s="89">
        <f t="shared" si="13"/>
        <v>4.1077054434247549</v>
      </c>
      <c r="N67" s="89">
        <f t="shared" si="13"/>
        <v>4.3213093844682451</v>
      </c>
      <c r="O67" s="89">
        <f t="shared" si="13"/>
        <v>4.4926508079993024</v>
      </c>
      <c r="P67" s="89">
        <f t="shared" si="13"/>
        <v>4.6362399977406943</v>
      </c>
      <c r="Q67" s="90">
        <f t="shared" si="13"/>
        <v>4.7605072333336595</v>
      </c>
      <c r="R67" s="39">
        <f t="shared" si="3"/>
        <v>1.7825762233654392</v>
      </c>
      <c r="S67" s="39">
        <f t="shared" si="4"/>
        <v>1.5077198493561081</v>
      </c>
      <c r="T67" s="39">
        <f t="shared" si="5"/>
        <v>1.7818507310572187</v>
      </c>
      <c r="U67" s="39">
        <f t="shared" si="6"/>
        <v>2.8113438019491239</v>
      </c>
      <c r="V67" s="39">
        <f t="shared" si="7"/>
        <v>2.4671779353099947</v>
      </c>
      <c r="W67" s="39">
        <f t="shared" si="8"/>
        <v>2.741308817011106</v>
      </c>
    </row>
    <row r="68" spans="1:23" x14ac:dyDescent="0.25">
      <c r="A68" t="s">
        <v>140</v>
      </c>
      <c r="C68" s="2">
        <v>50</v>
      </c>
      <c r="D68" s="42">
        <f t="shared" si="12"/>
        <v>2.0408163265306121E-2</v>
      </c>
      <c r="E68" s="91">
        <f t="shared" si="10"/>
        <v>2.0408163265306121E-2</v>
      </c>
      <c r="F68" s="92">
        <f t="shared" si="11"/>
        <v>5.1792053383294236</v>
      </c>
      <c r="G68" s="2"/>
      <c r="H68" s="88">
        <v>59</v>
      </c>
      <c r="I68" s="89">
        <f t="shared" si="0"/>
        <v>1.7947401023686445</v>
      </c>
      <c r="J68" s="89">
        <f t="shared" si="1"/>
        <v>2.7611386190286837</v>
      </c>
      <c r="K68" s="89">
        <f t="shared" si="13"/>
        <v>3.4514232737858546</v>
      </c>
      <c r="L68" s="89">
        <f t="shared" si="13"/>
        <v>3.8483082955079055</v>
      </c>
      <c r="M68" s="89">
        <f t="shared" si="13"/>
        <v>4.1283257300617819</v>
      </c>
      <c r="N68" s="89">
        <f t="shared" si="13"/>
        <v>4.3406787283382329</v>
      </c>
      <c r="O68" s="89">
        <f t="shared" si="13"/>
        <v>4.5112435122094672</v>
      </c>
      <c r="P68" s="89">
        <f t="shared" si="13"/>
        <v>4.6543878785844663</v>
      </c>
      <c r="Q68" s="90">
        <f t="shared" si="13"/>
        <v>4.7784158527469955</v>
      </c>
      <c r="R68" s="39">
        <f t="shared" si="3"/>
        <v>1.8054907821884505</v>
      </c>
      <c r="S68" s="39">
        <f t="shared" si="4"/>
        <v>1.518626240465776</v>
      </c>
      <c r="T68" s="39">
        <f t="shared" si="5"/>
        <v>1.7947401023686445</v>
      </c>
      <c r="U68" s="39">
        <f t="shared" si="6"/>
        <v>2.8379384903334333</v>
      </c>
      <c r="V68" s="39">
        <f t="shared" si="7"/>
        <v>2.4850247571258151</v>
      </c>
      <c r="W68" s="39">
        <f t="shared" si="8"/>
        <v>2.7611386190286837</v>
      </c>
    </row>
    <row r="69" spans="1:23" x14ac:dyDescent="0.25">
      <c r="C69" s="2"/>
      <c r="D69" s="42"/>
      <c r="E69" s="91"/>
      <c r="F69" s="92"/>
      <c r="G69" s="2"/>
      <c r="H69" s="88">
        <v>60</v>
      </c>
      <c r="I69" s="89">
        <f t="shared" si="0"/>
        <v>1.8073496452264597</v>
      </c>
      <c r="J69" s="89">
        <f t="shared" si="1"/>
        <v>2.780537915733015</v>
      </c>
      <c r="K69" s="89">
        <f t="shared" si="13"/>
        <v>3.4756723946662684</v>
      </c>
      <c r="L69" s="89">
        <f t="shared" si="13"/>
        <v>3.8702441541602464</v>
      </c>
      <c r="M69" s="89">
        <f t="shared" si="13"/>
        <v>4.1484728209142556</v>
      </c>
      <c r="N69" s="89">
        <f t="shared" si="13"/>
        <v>4.3596250916376347</v>
      </c>
      <c r="O69" s="89">
        <f t="shared" si="13"/>
        <v>4.529456877260416</v>
      </c>
      <c r="P69" s="89">
        <f t="shared" si="13"/>
        <v>4.6721890683207468</v>
      </c>
      <c r="Q69" s="90">
        <f t="shared" si="13"/>
        <v>4.7959987981018903</v>
      </c>
      <c r="R69" s="39">
        <f t="shared" si="3"/>
        <v>1.8281883090666542</v>
      </c>
      <c r="S69" s="39">
        <f t="shared" si="4"/>
        <v>1.529295853653158</v>
      </c>
      <c r="T69" s="39">
        <f t="shared" si="5"/>
        <v>1.8073496452264597</v>
      </c>
      <c r="U69" s="39">
        <f t="shared" si="6"/>
        <v>2.864066749516982</v>
      </c>
      <c r="V69" s="39">
        <f t="shared" si="7"/>
        <v>2.5024841241597131</v>
      </c>
      <c r="W69" s="39">
        <f t="shared" si="8"/>
        <v>2.780537915733015</v>
      </c>
    </row>
    <row r="70" spans="1:23" x14ac:dyDescent="0.25">
      <c r="C70" s="2"/>
      <c r="D70" s="42"/>
      <c r="E70" s="91"/>
      <c r="F70" s="92"/>
      <c r="G70" s="2"/>
      <c r="H70" s="88">
        <v>61</v>
      </c>
      <c r="I70" s="89">
        <f t="shared" si="0"/>
        <v>1.8196883921231457</v>
      </c>
      <c r="J70" s="89">
        <f t="shared" si="1"/>
        <v>2.7995206032663784</v>
      </c>
      <c r="K70" s="89">
        <f t="shared" si="13"/>
        <v>3.4994007540829726</v>
      </c>
      <c r="L70" s="89">
        <f t="shared" si="13"/>
        <v>3.8916802775870902</v>
      </c>
      <c r="M70" s="89">
        <f t="shared" si="13"/>
        <v>4.1681665233657084</v>
      </c>
      <c r="N70" s="89">
        <f t="shared" si="13"/>
        <v>4.3781671500329455</v>
      </c>
      <c r="O70" s="89">
        <f t="shared" si="13"/>
        <v>4.5473077854543371</v>
      </c>
      <c r="P70" s="89">
        <f t="shared" si="13"/>
        <v>4.6896584273626081</v>
      </c>
      <c r="Q70" s="90">
        <f t="shared" si="13"/>
        <v>4.8132690239556428</v>
      </c>
      <c r="R70" s="39">
        <f t="shared" si="3"/>
        <v>1.850670889462112</v>
      </c>
      <c r="S70" s="39">
        <f t="shared" si="4"/>
        <v>1.539736331796508</v>
      </c>
      <c r="T70" s="39">
        <f t="shared" si="5"/>
        <v>1.8196883921231457</v>
      </c>
      <c r="U70" s="39">
        <f t="shared" si="6"/>
        <v>2.8897390627573758</v>
      </c>
      <c r="V70" s="39">
        <f t="shared" si="7"/>
        <v>2.5195685429397403</v>
      </c>
      <c r="W70" s="39">
        <f t="shared" si="8"/>
        <v>2.7995206032663784</v>
      </c>
    </row>
    <row r="71" spans="1:23" x14ac:dyDescent="0.25">
      <c r="C71" s="2"/>
      <c r="D71" s="42"/>
      <c r="E71" s="91"/>
      <c r="F71" s="92"/>
      <c r="G71" s="2"/>
      <c r="H71" s="88">
        <v>62</v>
      </c>
      <c r="I71" s="89">
        <f t="shared" si="0"/>
        <v>1.8317650376681962</v>
      </c>
      <c r="J71" s="89">
        <f t="shared" si="1"/>
        <v>2.8181000579510709</v>
      </c>
      <c r="K71" s="89">
        <f t="shared" si="13"/>
        <v>3.5226250724388386</v>
      </c>
      <c r="L71" s="89">
        <f t="shared" si="13"/>
        <v>3.9126354975704474</v>
      </c>
      <c r="M71" s="89">
        <f t="shared" si="13"/>
        <v>4.1874256234832963</v>
      </c>
      <c r="N71" s="89">
        <f t="shared" si="13"/>
        <v>4.3963225172713374</v>
      </c>
      <c r="O71" s="89">
        <f t="shared" si="13"/>
        <v>4.5648120731225008</v>
      </c>
      <c r="P71" s="89">
        <f t="shared" si="13"/>
        <v>4.7068098350048606</v>
      </c>
      <c r="Q71" s="90">
        <f t="shared" si="13"/>
        <v>4.8302386027120932</v>
      </c>
      <c r="R71" s="39">
        <f t="shared" si="3"/>
        <v>1.8729405924749345</v>
      </c>
      <c r="S71" s="39">
        <f t="shared" si="4"/>
        <v>1.549955031873089</v>
      </c>
      <c r="T71" s="39">
        <f t="shared" si="5"/>
        <v>1.8317650376681962</v>
      </c>
      <c r="U71" s="39">
        <f t="shared" si="6"/>
        <v>2.9149656994566295</v>
      </c>
      <c r="V71" s="39">
        <f t="shared" si="7"/>
        <v>2.5362900521559637</v>
      </c>
      <c r="W71" s="39">
        <f t="shared" si="8"/>
        <v>2.8181000579510709</v>
      </c>
    </row>
    <row r="72" spans="1:23" x14ac:dyDescent="0.25">
      <c r="C72" s="2"/>
      <c r="D72" s="42"/>
      <c r="E72" s="91"/>
      <c r="F72" s="92"/>
      <c r="G72" s="2"/>
      <c r="H72" s="88">
        <v>63</v>
      </c>
      <c r="I72" s="89">
        <f t="shared" si="0"/>
        <v>1.8435879514475086</v>
      </c>
      <c r="J72" s="89">
        <f t="shared" si="1"/>
        <v>2.8362891560730903</v>
      </c>
      <c r="K72" s="89">
        <f t="shared" si="13"/>
        <v>3.5453614450913626</v>
      </c>
      <c r="L72" s="89">
        <f t="shared" si="13"/>
        <v>3.9331277862671006</v>
      </c>
      <c r="M72" s="89">
        <f t="shared" si="13"/>
        <v>4.2062679460138268</v>
      </c>
      <c r="N72" s="89">
        <f t="shared" si="13"/>
        <v>4.4141078123440671</v>
      </c>
      <c r="O72" s="89">
        <f t="shared" si="13"/>
        <v>4.5819846024990314</v>
      </c>
      <c r="P72" s="89">
        <f t="shared" si="13"/>
        <v>4.7236562631072276</v>
      </c>
      <c r="Q72" s="90">
        <f t="shared" si="13"/>
        <v>4.8469187966509866</v>
      </c>
      <c r="R72" s="39">
        <f t="shared" si="3"/>
        <v>1.8949994712099056</v>
      </c>
      <c r="S72" s="39">
        <f t="shared" si="4"/>
        <v>1.5599590358401996</v>
      </c>
      <c r="T72" s="39">
        <f t="shared" si="5"/>
        <v>1.8435879514475086</v>
      </c>
      <c r="U72" s="39">
        <f t="shared" si="6"/>
        <v>2.939756715771769</v>
      </c>
      <c r="V72" s="39">
        <f t="shared" si="7"/>
        <v>2.552660240465781</v>
      </c>
      <c r="W72" s="39">
        <f t="shared" si="8"/>
        <v>2.8362891560730903</v>
      </c>
    </row>
    <row r="73" spans="1:23" x14ac:dyDescent="0.25">
      <c r="C73" s="2"/>
      <c r="D73" s="42"/>
      <c r="E73" s="91"/>
      <c r="F73" s="92"/>
      <c r="G73" s="2"/>
      <c r="H73" s="88">
        <v>64</v>
      </c>
      <c r="I73" s="89">
        <f t="shared" si="0"/>
        <v>1.8551651905533284</v>
      </c>
      <c r="J73" s="89">
        <f t="shared" si="1"/>
        <v>2.8541002931589667</v>
      </c>
      <c r="K73" s="89">
        <f t="shared" si="13"/>
        <v>3.5676253664487083</v>
      </c>
      <c r="L73" s="89">
        <f t="shared" si="13"/>
        <v>3.9531743013353666</v>
      </c>
      <c r="M73" s="89">
        <f t="shared" si="13"/>
        <v>4.2247104103120972</v>
      </c>
      <c r="N73" s="89">
        <f t="shared" si="13"/>
        <v>4.4315387218898152</v>
      </c>
      <c r="O73" s="89">
        <f t="shared" si="13"/>
        <v>4.5988393282798388</v>
      </c>
      <c r="P73" s="89">
        <f t="shared" si="13"/>
        <v>4.7402098439599003</v>
      </c>
      <c r="Q73" s="90">
        <f t="shared" si="13"/>
        <v>4.8633201237904657</v>
      </c>
      <c r="R73" s="39">
        <f t="shared" si="3"/>
        <v>1.9168495631325282</v>
      </c>
      <c r="S73" s="39">
        <f t="shared" si="4"/>
        <v>1.5697551612374316</v>
      </c>
      <c r="T73" s="39">
        <f t="shared" si="5"/>
        <v>1.8551651905533284</v>
      </c>
      <c r="U73" s="39">
        <f t="shared" si="6"/>
        <v>2.9641219555216067</v>
      </c>
      <c r="V73" s="39">
        <f t="shared" si="7"/>
        <v>2.5686902638430698</v>
      </c>
      <c r="W73" s="39">
        <f t="shared" si="8"/>
        <v>2.8541002931589667</v>
      </c>
    </row>
    <row r="74" spans="1:23" x14ac:dyDescent="0.25">
      <c r="C74" s="2"/>
      <c r="D74" s="42"/>
      <c r="E74" s="91"/>
      <c r="F74" s="92"/>
      <c r="G74" s="2"/>
      <c r="H74" s="88">
        <v>65</v>
      </c>
      <c r="I74" s="89">
        <f t="shared" ref="I74:I109" si="14">IF(R74&lt;S74,S74,IF(R74&gt;T74,T74,R74))</f>
        <v>1.8665045117648895</v>
      </c>
      <c r="J74" s="89">
        <f t="shared" ref="J74:J109" si="15">IF(U74&lt;V74,V74,IF(U74&gt;W74,W74,U74))</f>
        <v>2.8715454027152147</v>
      </c>
      <c r="K74" s="89">
        <f t="shared" si="13"/>
        <v>3.5894317533940181</v>
      </c>
      <c r="L74" s="89">
        <f t="shared" si="13"/>
        <v>3.9727914284372474</v>
      </c>
      <c r="M74" s="89">
        <f t="shared" si="13"/>
        <v>4.2427690825157756</v>
      </c>
      <c r="N74" s="89">
        <f t="shared" si="13"/>
        <v>4.448630058229293</v>
      </c>
      <c r="O74" s="89">
        <f t="shared" si="13"/>
        <v>4.6153893593053166</v>
      </c>
      <c r="P74" s="89">
        <f t="shared" si="13"/>
        <v>4.7564819328206944</v>
      </c>
      <c r="Q74" s="90">
        <f t="shared" si="13"/>
        <v>4.8794524181277756</v>
      </c>
      <c r="R74" s="39">
        <f t="shared" si="3"/>
        <v>1.9384928904130023</v>
      </c>
      <c r="S74" s="39">
        <f t="shared" si="4"/>
        <v>1.5793499714933679</v>
      </c>
      <c r="T74" s="39">
        <f t="shared" si="5"/>
        <v>1.8665045117648895</v>
      </c>
      <c r="U74" s="39">
        <f t="shared" si="6"/>
        <v>2.9880710513781388</v>
      </c>
      <c r="V74" s="39">
        <f t="shared" si="7"/>
        <v>2.5843908624436929</v>
      </c>
      <c r="W74" s="39">
        <f t="shared" si="8"/>
        <v>2.8715454027152147</v>
      </c>
    </row>
    <row r="75" spans="1:23" x14ac:dyDescent="0.25">
      <c r="C75" s="2"/>
      <c r="D75" s="42"/>
      <c r="E75" s="91"/>
      <c r="F75" s="92"/>
      <c r="G75" s="2"/>
      <c r="H75" s="88">
        <v>66</v>
      </c>
      <c r="I75" s="89">
        <f t="shared" si="14"/>
        <v>1.8776133833649544</v>
      </c>
      <c r="J75" s="89">
        <f t="shared" si="15"/>
        <v>2.888635974407622</v>
      </c>
      <c r="K75" s="89">
        <f t="shared" si="13"/>
        <v>3.6107949680095275</v>
      </c>
      <c r="L75" s="89">
        <f t="shared" si="13"/>
        <v>3.9919948212656817</v>
      </c>
      <c r="M75" s="89">
        <f t="shared" si="13"/>
        <v>4.2604592242553672</v>
      </c>
      <c r="N75" s="89">
        <f t="shared" si="13"/>
        <v>4.4653958133852099</v>
      </c>
      <c r="O75" s="89">
        <f t="shared" si="13"/>
        <v>4.6316470157633152</v>
      </c>
      <c r="P75" s="89">
        <f t="shared" si="13"/>
        <v>4.7724831655671407</v>
      </c>
      <c r="Q75" s="90">
        <f t="shared" si="13"/>
        <v>4.8953248847521351</v>
      </c>
      <c r="R75" s="39">
        <f t="shared" ref="R75:R109" si="16">4.2*(1-EXP((-$H75)*(2-1)/105) + 0.65*EXP(-800/($H75*(2-1))))</f>
        <v>1.9599314602567486</v>
      </c>
      <c r="S75" s="39">
        <f t="shared" ref="S75:S109" si="17">4.2*(1-EXP((-$H75)*(4-1)/105) + 0.65*EXP(-800/($H75*(4-1))))*0.44</f>
        <v>1.5887497859241921</v>
      </c>
      <c r="T75" s="39">
        <f t="shared" ref="T75:T109" si="18">4.2*(1-EXP((-$H75)*(4-1)/105) + 0.65*EXP(-800/($H75*(4-1))))*0.52</f>
        <v>1.8776133833649544</v>
      </c>
      <c r="U75" s="39">
        <f t="shared" ref="U75:U109" si="19">4.2*(1-EXP((-$H75)*(3-1)/105) + 0.65*EXP(-800/($H75*(3-1))))</f>
        <v>3.0116134263288741</v>
      </c>
      <c r="V75" s="39">
        <f t="shared" ref="V75:V109" si="20">4.2*(1-EXP((-$H75)*(4-1)/105) + 0.65*EXP(-800/($H75*(4-1))))*0.72</f>
        <v>2.5997723769668597</v>
      </c>
      <c r="W75" s="39">
        <f t="shared" ref="W75:W109" si="21">4.2*(1-EXP((-$H75)*(4-1)/105) + 0.65*EXP(-800/($H75*(4-1))))*0.8</f>
        <v>2.888635974407622</v>
      </c>
    </row>
    <row r="76" spans="1:23" x14ac:dyDescent="0.25">
      <c r="C76" s="2"/>
      <c r="D76" s="42"/>
      <c r="E76" s="91"/>
      <c r="F76" s="92"/>
      <c r="G76" s="2"/>
      <c r="H76" s="88">
        <v>67</v>
      </c>
      <c r="I76" s="89">
        <f t="shared" si="14"/>
        <v>1.8884989965818662</v>
      </c>
      <c r="J76" s="89">
        <f t="shared" si="15"/>
        <v>2.9053830716644096</v>
      </c>
      <c r="K76" s="89">
        <f t="shared" si="13"/>
        <v>3.6317288395805116</v>
      </c>
      <c r="L76" s="89">
        <f t="shared" si="13"/>
        <v>4.0107994392411985</v>
      </c>
      <c r="M76" s="89">
        <f t="shared" si="13"/>
        <v>4.2777953381639735</v>
      </c>
      <c r="N76" s="89">
        <f t="shared" si="13"/>
        <v>4.4818492094083444</v>
      </c>
      <c r="O76" s="89">
        <f t="shared" si="13"/>
        <v>4.6476238822714677</v>
      </c>
      <c r="P76" s="89">
        <f t="shared" si="13"/>
        <v>4.7882235118659544</v>
      </c>
      <c r="Q76" s="90">
        <f t="shared" si="13"/>
        <v>4.9109461502779244</v>
      </c>
      <c r="R76" s="39">
        <f t="shared" si="16"/>
        <v>1.9811672652202637</v>
      </c>
      <c r="S76" s="39">
        <f t="shared" si="17"/>
        <v>1.597960689415425</v>
      </c>
      <c r="T76" s="39">
        <f t="shared" si="18"/>
        <v>1.8884989965818662</v>
      </c>
      <c r="U76" s="39">
        <f t="shared" si="19"/>
        <v>3.0347582953947723</v>
      </c>
      <c r="V76" s="39">
        <f t="shared" si="20"/>
        <v>2.6148447644979682</v>
      </c>
      <c r="W76" s="39">
        <f t="shared" si="21"/>
        <v>2.9053830716644096</v>
      </c>
    </row>
    <row r="77" spans="1:23" x14ac:dyDescent="0.25">
      <c r="C77" s="2"/>
      <c r="D77" s="42"/>
      <c r="E77" s="91"/>
      <c r="F77" s="92"/>
      <c r="G77" s="2"/>
      <c r="H77" s="88">
        <v>68</v>
      </c>
      <c r="I77" s="89">
        <f t="shared" si="14"/>
        <v>1.899168276650592</v>
      </c>
      <c r="J77" s="89">
        <f t="shared" si="15"/>
        <v>2.9217973486932185</v>
      </c>
      <c r="K77" s="89">
        <f t="shared" si="13"/>
        <v>3.652246685866523</v>
      </c>
      <c r="L77" s="89">
        <f t="shared" si="13"/>
        <v>4.0292195830162791</v>
      </c>
      <c r="M77" s="89">
        <f t="shared" si="13"/>
        <v>4.2947912104295867</v>
      </c>
      <c r="N77" s="89">
        <f t="shared" si="13"/>
        <v>4.4980027453005462</v>
      </c>
      <c r="O77" s="89">
        <f t="shared" si="13"/>
        <v>4.6633308571647234</v>
      </c>
      <c r="P77" s="89">
        <f t="shared" si="13"/>
        <v>4.803712324225887</v>
      </c>
      <c r="Q77" s="90">
        <f t="shared" si="13"/>
        <v>4.926324309005202</v>
      </c>
      <c r="R77" s="39">
        <f t="shared" si="16"/>
        <v>2.0022022835112407</v>
      </c>
      <c r="S77" s="39">
        <f t="shared" si="17"/>
        <v>1.6069885417812702</v>
      </c>
      <c r="T77" s="39">
        <f t="shared" si="18"/>
        <v>1.899168276650592</v>
      </c>
      <c r="U77" s="39">
        <f t="shared" si="19"/>
        <v>3.0575146675872937</v>
      </c>
      <c r="V77" s="39">
        <f t="shared" si="20"/>
        <v>2.6296176138238967</v>
      </c>
      <c r="W77" s="39">
        <f t="shared" si="21"/>
        <v>2.9217973486932185</v>
      </c>
    </row>
    <row r="78" spans="1:23" x14ac:dyDescent="0.25">
      <c r="C78" s="2"/>
      <c r="D78" s="42"/>
      <c r="E78" s="91"/>
      <c r="F78" s="92"/>
      <c r="G78" s="2"/>
      <c r="H78" s="88">
        <v>69</v>
      </c>
      <c r="I78" s="89">
        <f t="shared" si="14"/>
        <v>1.9096278934895663</v>
      </c>
      <c r="J78" s="89">
        <f t="shared" si="15"/>
        <v>2.937889066907025</v>
      </c>
      <c r="K78" s="89">
        <f t="shared" ref="K78:Q109" si="22">4.2*(1-EXP((-$H78)*(VALUE(RIGHT(K$9,2))-1)/105) + 0.65*EXP(-800/($H78*(VALUE(RIGHT(K$9,2))-1))))</f>
        <v>3.672361333633781</v>
      </c>
      <c r="L78" s="89">
        <f t="shared" si="22"/>
        <v>4.0472689279194762</v>
      </c>
      <c r="M78" s="89">
        <f t="shared" si="22"/>
        <v>4.3114599506125346</v>
      </c>
      <c r="N78" s="89">
        <f t="shared" si="22"/>
        <v>4.5138682407987982</v>
      </c>
      <c r="O78" s="89">
        <f t="shared" si="22"/>
        <v>4.6787781982842302</v>
      </c>
      <c r="P78" s="89">
        <f t="shared" si="22"/>
        <v>4.818958383267228</v>
      </c>
      <c r="Q78" s="90">
        <f t="shared" si="22"/>
        <v>4.9414669651776171</v>
      </c>
      <c r="R78" s="39">
        <f t="shared" si="16"/>
        <v>2.0230384792720604</v>
      </c>
      <c r="S78" s="39">
        <f t="shared" si="17"/>
        <v>1.6158389867988636</v>
      </c>
      <c r="T78" s="39">
        <f t="shared" si="18"/>
        <v>1.9096278934895663</v>
      </c>
      <c r="U78" s="39">
        <f t="shared" si="19"/>
        <v>3.0798913480872465</v>
      </c>
      <c r="V78" s="39">
        <f t="shared" si="20"/>
        <v>2.6441001602163223</v>
      </c>
      <c r="W78" s="39">
        <f t="shared" si="21"/>
        <v>2.937889066907025</v>
      </c>
    </row>
    <row r="79" spans="1:23" x14ac:dyDescent="0.25">
      <c r="C79" s="2"/>
      <c r="D79" s="42"/>
      <c r="E79" s="91"/>
      <c r="F79" s="92"/>
      <c r="G79" s="2"/>
      <c r="H79" s="88">
        <v>70</v>
      </c>
      <c r="I79" s="89">
        <f t="shared" si="14"/>
        <v>1.9198842719929912</v>
      </c>
      <c r="J79" s="89">
        <f t="shared" si="15"/>
        <v>2.9536681107584482</v>
      </c>
      <c r="K79" s="89">
        <f t="shared" si="22"/>
        <v>3.6920851384480597</v>
      </c>
      <c r="L79" s="89">
        <f t="shared" si="22"/>
        <v>4.0649605554648289</v>
      </c>
      <c r="M79" s="89">
        <f t="shared" si="22"/>
        <v>4.327814028932079</v>
      </c>
      <c r="N79" s="89">
        <f t="shared" si="22"/>
        <v>4.529456877260416</v>
      </c>
      <c r="O79" s="89">
        <f t="shared" si="22"/>
        <v>4.6939755655372721</v>
      </c>
      <c r="P79" s="89">
        <f t="shared" si="22"/>
        <v>4.833969939511956</v>
      </c>
      <c r="Q79" s="90">
        <f t="shared" si="22"/>
        <v>4.9563812716744904</v>
      </c>
      <c r="R79" s="39">
        <f t="shared" si="16"/>
        <v>2.0436778028459193</v>
      </c>
      <c r="S79" s="39">
        <f t="shared" si="17"/>
        <v>1.6245174609171462</v>
      </c>
      <c r="T79" s="39">
        <f t="shared" si="18"/>
        <v>1.9198842719929912</v>
      </c>
      <c r="U79" s="39">
        <f t="shared" si="19"/>
        <v>3.101896940627662</v>
      </c>
      <c r="V79" s="39">
        <f t="shared" si="20"/>
        <v>2.658301299682603</v>
      </c>
      <c r="W79" s="39">
        <f t="shared" si="21"/>
        <v>2.9536681107584482</v>
      </c>
    </row>
    <row r="80" spans="1:23" x14ac:dyDescent="0.25">
      <c r="C80" s="2"/>
      <c r="D80" s="42"/>
      <c r="E80" s="91"/>
      <c r="F80" s="92"/>
      <c r="G80" s="2"/>
      <c r="H80" s="88">
        <v>71</v>
      </c>
      <c r="I80" s="89">
        <f t="shared" si="14"/>
        <v>1.929943601940693</v>
      </c>
      <c r="J80" s="89">
        <f t="shared" si="15"/>
        <v>2.9691440029856815</v>
      </c>
      <c r="K80" s="89">
        <f t="shared" si="22"/>
        <v>3.7114300037321017</v>
      </c>
      <c r="L80" s="89">
        <f t="shared" si="22"/>
        <v>4.0823069830456253</v>
      </c>
      <c r="M80" s="89">
        <f t="shared" si="22"/>
        <v>4.343865311209278</v>
      </c>
      <c r="N80" s="89">
        <f t="shared" si="22"/>
        <v>4.5447792358680061</v>
      </c>
      <c r="O80" s="89">
        <f t="shared" si="22"/>
        <v>4.7089320604742211</v>
      </c>
      <c r="P80" s="89">
        <f t="shared" si="22"/>
        <v>4.8487547519721463</v>
      </c>
      <c r="Q80" s="90">
        <f t="shared" si="22"/>
        <v>4.9710739654437468</v>
      </c>
      <c r="R80" s="39">
        <f t="shared" si="16"/>
        <v>2.0641221910250365</v>
      </c>
      <c r="S80" s="39">
        <f t="shared" si="17"/>
        <v>1.6330292016421248</v>
      </c>
      <c r="T80" s="39">
        <f t="shared" si="18"/>
        <v>1.929943601940693</v>
      </c>
      <c r="U80" s="39">
        <f t="shared" si="19"/>
        <v>3.1235398500627292</v>
      </c>
      <c r="V80" s="39">
        <f t="shared" si="20"/>
        <v>2.6722296026871133</v>
      </c>
      <c r="W80" s="39">
        <f t="shared" si="21"/>
        <v>2.9691440029856815</v>
      </c>
    </row>
    <row r="81" spans="3:23" x14ac:dyDescent="0.25">
      <c r="C81" s="2"/>
      <c r="D81" s="42"/>
      <c r="E81" s="91"/>
      <c r="F81" s="92"/>
      <c r="G81" s="2"/>
      <c r="H81" s="88">
        <v>72</v>
      </c>
      <c r="I81" s="89">
        <f t="shared" si="14"/>
        <v>1.9398118475296668</v>
      </c>
      <c r="J81" s="89">
        <f t="shared" si="15"/>
        <v>2.9843259192764107</v>
      </c>
      <c r="K81" s="89">
        <f t="shared" si="22"/>
        <v>3.7304073990955131</v>
      </c>
      <c r="L81" s="89">
        <f t="shared" si="22"/>
        <v>4.0993201919250124</v>
      </c>
      <c r="M81" s="89">
        <f t="shared" si="22"/>
        <v>4.3596250916376347</v>
      </c>
      <c r="N81" s="89">
        <f t="shared" si="22"/>
        <v>4.5598453333534232</v>
      </c>
      <c r="O81" s="89">
        <f t="shared" si="22"/>
        <v>4.7236562631072276</v>
      </c>
      <c r="P81" s="89">
        <f t="shared" si="22"/>
        <v>4.8633201237904657</v>
      </c>
      <c r="Q81" s="90">
        <f t="shared" si="22"/>
        <v>4.9855513999552334</v>
      </c>
      <c r="R81" s="39">
        <f t="shared" si="16"/>
        <v>2.0843735672805268</v>
      </c>
      <c r="S81" s="39">
        <f t="shared" si="17"/>
        <v>1.6413792556020257</v>
      </c>
      <c r="T81" s="39">
        <f t="shared" si="18"/>
        <v>1.9398118475296668</v>
      </c>
      <c r="U81" s="39">
        <f t="shared" si="19"/>
        <v>3.1448282851048899</v>
      </c>
      <c r="V81" s="39">
        <f t="shared" si="20"/>
        <v>2.6858933273487695</v>
      </c>
      <c r="W81" s="39">
        <f t="shared" si="21"/>
        <v>2.9843259192764107</v>
      </c>
    </row>
    <row r="82" spans="3:23" x14ac:dyDescent="0.25">
      <c r="C82" s="2"/>
      <c r="D82" s="42"/>
      <c r="E82" s="91"/>
      <c r="F82" s="92"/>
      <c r="G82" s="2"/>
      <c r="H82" s="88">
        <v>73</v>
      </c>
      <c r="I82" s="89">
        <f t="shared" si="14"/>
        <v>1.949494756533148</v>
      </c>
      <c r="J82" s="89">
        <f t="shared" si="15"/>
        <v>2.9992227023586895</v>
      </c>
      <c r="K82" s="89">
        <f t="shared" si="22"/>
        <v>3.7490283779483615</v>
      </c>
      <c r="L82" s="89">
        <f t="shared" si="22"/>
        <v>4.1160116536296174</v>
      </c>
      <c r="M82" s="89">
        <f t="shared" si="22"/>
        <v>4.3751041235388888</v>
      </c>
      <c r="N82" s="89">
        <f t="shared" si="22"/>
        <v>4.5746646554226764</v>
      </c>
      <c r="O82" s="89">
        <f t="shared" si="22"/>
        <v>4.7381562661762615</v>
      </c>
      <c r="P82" s="89">
        <f t="shared" si="22"/>
        <v>4.8776729351651351</v>
      </c>
      <c r="Q82" s="90">
        <f t="shared" si="22"/>
        <v>4.9998195749293517</v>
      </c>
      <c r="R82" s="39">
        <f t="shared" si="16"/>
        <v>2.1044338419737203</v>
      </c>
      <c r="S82" s="39">
        <f t="shared" si="17"/>
        <v>1.6495724862972792</v>
      </c>
      <c r="T82" s="39">
        <f t="shared" si="18"/>
        <v>1.949494756533148</v>
      </c>
      <c r="U82" s="39">
        <f t="shared" si="19"/>
        <v>3.1657702612124279</v>
      </c>
      <c r="V82" s="39">
        <f t="shared" si="20"/>
        <v>2.6993004321228202</v>
      </c>
      <c r="W82" s="39">
        <f t="shared" si="21"/>
        <v>2.9992227023586895</v>
      </c>
    </row>
    <row r="83" spans="3:23" x14ac:dyDescent="0.25">
      <c r="C83" s="2"/>
      <c r="D83" s="42"/>
      <c r="E83" s="91"/>
      <c r="F83" s="92"/>
      <c r="G83" s="2"/>
      <c r="H83" s="88">
        <v>74</v>
      </c>
      <c r="I83" s="89">
        <f t="shared" si="14"/>
        <v>1.9589978690944458</v>
      </c>
      <c r="J83" s="89">
        <f t="shared" si="15"/>
        <v>3.0138428755299169</v>
      </c>
      <c r="K83" s="89">
        <f t="shared" si="22"/>
        <v>3.7673035944123958</v>
      </c>
      <c r="L83" s="89">
        <f t="shared" si="22"/>
        <v>4.1323923548460604</v>
      </c>
      <c r="M83" s="89">
        <f t="shared" si="22"/>
        <v>4.3903126482483019</v>
      </c>
      <c r="N83" s="89">
        <f t="shared" si="22"/>
        <v>4.5892461880480555</v>
      </c>
      <c r="O83" s="89">
        <f t="shared" si="22"/>
        <v>4.7524397070509297</v>
      </c>
      <c r="P83" s="89">
        <f t="shared" si="22"/>
        <v>4.891819673772277</v>
      </c>
      <c r="Q83" s="90">
        <f t="shared" si="22"/>
        <v>5.0138841635736151</v>
      </c>
      <c r="R83" s="39">
        <f t="shared" si="16"/>
        <v>2.1243049125488116</v>
      </c>
      <c r="S83" s="39">
        <f t="shared" si="17"/>
        <v>1.6576135815414541</v>
      </c>
      <c r="T83" s="39">
        <f t="shared" si="18"/>
        <v>1.9589978690944458</v>
      </c>
      <c r="U83" s="39">
        <f t="shared" si="19"/>
        <v>3.1863736036103236</v>
      </c>
      <c r="V83" s="39">
        <f t="shared" si="20"/>
        <v>2.7124585879769247</v>
      </c>
      <c r="W83" s="39">
        <f t="shared" si="21"/>
        <v>3.0138428755299169</v>
      </c>
    </row>
    <row r="84" spans="3:23" x14ac:dyDescent="0.25">
      <c r="C84" s="2"/>
      <c r="D84" s="42"/>
      <c r="E84" s="91"/>
      <c r="F84" s="92"/>
      <c r="G84" s="2"/>
      <c r="H84" s="88">
        <v>75</v>
      </c>
      <c r="I84" s="89">
        <f t="shared" si="14"/>
        <v>1.968326526163904</v>
      </c>
      <c r="J84" s="89">
        <f t="shared" si="15"/>
        <v>3.0281946556367756</v>
      </c>
      <c r="K84" s="89">
        <f t="shared" si="22"/>
        <v>3.7852433195459692</v>
      </c>
      <c r="L84" s="89">
        <f t="shared" si="22"/>
        <v>4.1484728209142556</v>
      </c>
      <c r="M84" s="89">
        <f t="shared" si="22"/>
        <v>4.4052604222620015</v>
      </c>
      <c r="N84" s="89">
        <f t="shared" si="22"/>
        <v>4.6035984467797482</v>
      </c>
      <c r="O84" s="89">
        <f t="shared" si="22"/>
        <v>4.7665137974409655</v>
      </c>
      <c r="P84" s="89">
        <f t="shared" si="22"/>
        <v>4.9057664628809903</v>
      </c>
      <c r="Q84" s="90">
        <f t="shared" si="22"/>
        <v>5.02775053753951</v>
      </c>
      <c r="R84" s="39">
        <f t="shared" si="16"/>
        <v>2.1439886637069172</v>
      </c>
      <c r="S84" s="39">
        <f t="shared" si="17"/>
        <v>1.6655070606002265</v>
      </c>
      <c r="T84" s="39">
        <f t="shared" si="18"/>
        <v>1.968326526163904</v>
      </c>
      <c r="U84" s="39">
        <f t="shared" si="19"/>
        <v>3.2066459504277014</v>
      </c>
      <c r="V84" s="39">
        <f t="shared" si="20"/>
        <v>2.7253751900730978</v>
      </c>
      <c r="W84" s="39">
        <f t="shared" si="21"/>
        <v>3.0281946556367756</v>
      </c>
    </row>
    <row r="85" spans="3:23" x14ac:dyDescent="0.25">
      <c r="C85" s="2"/>
      <c r="D85" s="42"/>
      <c r="E85" s="91"/>
      <c r="F85" s="92"/>
      <c r="G85" s="2"/>
      <c r="H85" s="88">
        <v>76</v>
      </c>
      <c r="I85" s="89">
        <f t="shared" si="14"/>
        <v>1.9774858775882567</v>
      </c>
      <c r="J85" s="89">
        <f t="shared" si="15"/>
        <v>3.0422859655203949</v>
      </c>
      <c r="K85" s="89">
        <f t="shared" si="22"/>
        <v>3.8028574569004934</v>
      </c>
      <c r="L85" s="89">
        <f t="shared" si="22"/>
        <v>4.1642631380055999</v>
      </c>
      <c r="M85" s="89">
        <f t="shared" si="22"/>
        <v>4.4199567427681004</v>
      </c>
      <c r="N85" s="89">
        <f t="shared" si="22"/>
        <v>4.617729504216479</v>
      </c>
      <c r="O85" s="89">
        <f t="shared" si="22"/>
        <v>4.7803853510742673</v>
      </c>
      <c r="P85" s="89">
        <f t="shared" si="22"/>
        <v>4.9195190873404169</v>
      </c>
      <c r="Q85" s="90">
        <f t="shared" si="22"/>
        <v>5.0414237897936358</v>
      </c>
      <c r="R85" s="39">
        <f t="shared" si="16"/>
        <v>2.1634869675617074</v>
      </c>
      <c r="S85" s="39">
        <f t="shared" si="17"/>
        <v>1.6732572810362172</v>
      </c>
      <c r="T85" s="39">
        <f t="shared" si="18"/>
        <v>1.9774858775882567</v>
      </c>
      <c r="U85" s="39">
        <f t="shared" si="19"/>
        <v>3.2265947559358219</v>
      </c>
      <c r="V85" s="39">
        <f t="shared" si="20"/>
        <v>2.7380573689683549</v>
      </c>
      <c r="W85" s="39">
        <f t="shared" si="21"/>
        <v>3.0422859655203949</v>
      </c>
    </row>
    <row r="86" spans="3:23" x14ac:dyDescent="0.25">
      <c r="C86" s="2"/>
      <c r="D86" s="42"/>
      <c r="E86" s="91"/>
      <c r="F86" s="92"/>
      <c r="G86" s="2"/>
      <c r="H86" s="88">
        <v>77</v>
      </c>
      <c r="I86" s="89">
        <f t="shared" si="14"/>
        <v>1.9864808898623196</v>
      </c>
      <c r="J86" s="89">
        <f t="shared" si="15"/>
        <v>3.0561244459420305</v>
      </c>
      <c r="K86" s="89">
        <f t="shared" si="22"/>
        <v>3.8201555574275377</v>
      </c>
      <c r="L86" s="89">
        <f t="shared" si="22"/>
        <v>4.1797729740685785</v>
      </c>
      <c r="M86" s="89">
        <f t="shared" si="22"/>
        <v>4.4344104716735027</v>
      </c>
      <c r="N86" s="89">
        <f t="shared" si="22"/>
        <v>4.6316470157633152</v>
      </c>
      <c r="O86" s="89">
        <f t="shared" si="22"/>
        <v>4.7940608094886796</v>
      </c>
      <c r="P86" s="89">
        <f t="shared" si="22"/>
        <v>4.9330830176035914</v>
      </c>
      <c r="Q86" s="90">
        <f t="shared" si="22"/>
        <v>5.0549087555803558</v>
      </c>
      <c r="R86" s="39">
        <f t="shared" si="16"/>
        <v>2.1828016837769373</v>
      </c>
      <c r="S86" s="39">
        <f t="shared" si="17"/>
        <v>1.6808684452681166</v>
      </c>
      <c r="T86" s="39">
        <f t="shared" si="18"/>
        <v>1.9864808898623196</v>
      </c>
      <c r="U86" s="39">
        <f t="shared" si="19"/>
        <v>3.2462272938713364</v>
      </c>
      <c r="V86" s="39">
        <f t="shared" si="20"/>
        <v>2.7505120013478268</v>
      </c>
      <c r="W86" s="39">
        <f t="shared" si="21"/>
        <v>3.0561244459420305</v>
      </c>
    </row>
    <row r="87" spans="3:23" x14ac:dyDescent="0.25">
      <c r="C87" s="2"/>
      <c r="D87" s="42"/>
      <c r="E87" s="91"/>
      <c r="F87" s="92"/>
      <c r="G87" s="2"/>
      <c r="H87" s="88">
        <v>78</v>
      </c>
      <c r="I87" s="89">
        <f t="shared" si="14"/>
        <v>1.9953163535535001</v>
      </c>
      <c r="J87" s="89">
        <f t="shared" si="15"/>
        <v>3.0697174670053848</v>
      </c>
      <c r="K87" s="89">
        <f t="shared" si="22"/>
        <v>3.8371468337567309</v>
      </c>
      <c r="L87" s="89">
        <f t="shared" si="22"/>
        <v>4.1950115986190992</v>
      </c>
      <c r="M87" s="89">
        <f t="shared" si="22"/>
        <v>4.448630058229293</v>
      </c>
      <c r="N87" s="89">
        <f t="shared" si="22"/>
        <v>4.6453582437943917</v>
      </c>
      <c r="O87" s="89">
        <f t="shared" si="22"/>
        <v>4.8075462660721415</v>
      </c>
      <c r="P87" s="89">
        <f t="shared" si="22"/>
        <v>4.9464634319394998</v>
      </c>
      <c r="Q87" s="90">
        <f t="shared" si="22"/>
        <v>5.0682100316379763</v>
      </c>
      <c r="R87" s="39">
        <f t="shared" si="16"/>
        <v>2.2019346596862865</v>
      </c>
      <c r="S87" s="39">
        <f t="shared" si="17"/>
        <v>1.6883446068529617</v>
      </c>
      <c r="T87" s="39">
        <f t="shared" si="18"/>
        <v>1.9953163535535001</v>
      </c>
      <c r="U87" s="39">
        <f t="shared" si="19"/>
        <v>3.2655506608302938</v>
      </c>
      <c r="V87" s="39">
        <f t="shared" si="20"/>
        <v>2.7627457203048462</v>
      </c>
      <c r="W87" s="39">
        <f t="shared" si="21"/>
        <v>3.0697174670053848</v>
      </c>
    </row>
    <row r="88" spans="3:23" x14ac:dyDescent="0.25">
      <c r="C88" s="2"/>
      <c r="D88" s="42"/>
      <c r="E88" s="91"/>
      <c r="F88" s="92"/>
      <c r="G88" s="2"/>
      <c r="H88" s="88">
        <v>79</v>
      </c>
      <c r="I88" s="89">
        <f t="shared" si="14"/>
        <v>2.0039968904099359</v>
      </c>
      <c r="J88" s="89">
        <f t="shared" si="15"/>
        <v>3.0830721390922089</v>
      </c>
      <c r="K88" s="89">
        <f t="shared" si="22"/>
        <v>3.8538401738652608</v>
      </c>
      <c r="L88" s="89">
        <f t="shared" si="22"/>
        <v>4.2099879014478283</v>
      </c>
      <c r="M88" s="89">
        <f t="shared" si="22"/>
        <v>4.462623560349436</v>
      </c>
      <c r="N88" s="89">
        <f t="shared" si="22"/>
        <v>4.6588700803289722</v>
      </c>
      <c r="O88" s="89">
        <f t="shared" si="22"/>
        <v>4.82084748847541</v>
      </c>
      <c r="P88" s="89">
        <f t="shared" si="22"/>
        <v>4.9596652369727519</v>
      </c>
      <c r="Q88" s="90">
        <f t="shared" si="22"/>
        <v>5.0813319938165584</v>
      </c>
      <c r="R88" s="39">
        <f t="shared" si="16"/>
        <v>2.2208877303960368</v>
      </c>
      <c r="S88" s="39">
        <f t="shared" si="17"/>
        <v>1.6956896765007148</v>
      </c>
      <c r="T88" s="39">
        <f t="shared" si="18"/>
        <v>2.0039968904099359</v>
      </c>
      <c r="U88" s="39">
        <f t="shared" si="19"/>
        <v>3.2845717797192102</v>
      </c>
      <c r="V88" s="39">
        <f t="shared" si="20"/>
        <v>2.7747649251829878</v>
      </c>
      <c r="W88" s="39">
        <f t="shared" si="21"/>
        <v>3.0830721390922089</v>
      </c>
    </row>
    <row r="89" spans="3:23" x14ac:dyDescent="0.25">
      <c r="C89" s="2"/>
      <c r="D89" s="42"/>
      <c r="E89" s="91"/>
      <c r="F89" s="92"/>
      <c r="G89" s="2"/>
      <c r="H89" s="88">
        <v>80</v>
      </c>
      <c r="I89" s="89">
        <f t="shared" si="14"/>
        <v>2.0125269601633282</v>
      </c>
      <c r="J89" s="89">
        <f t="shared" si="15"/>
        <v>3.0961953233281974</v>
      </c>
      <c r="K89" s="89">
        <f t="shared" si="22"/>
        <v>3.8702441541602464</v>
      </c>
      <c r="L89" s="89">
        <f t="shared" si="22"/>
        <v>4.2247104103120972</v>
      </c>
      <c r="M89" s="89">
        <f t="shared" si="22"/>
        <v>4.4763986647100555</v>
      </c>
      <c r="N89" s="89">
        <f t="shared" si="22"/>
        <v>4.6721890683207468</v>
      </c>
      <c r="O89" s="89">
        <f t="shared" si="22"/>
        <v>4.833969939511956</v>
      </c>
      <c r="P89" s="89">
        <f t="shared" si="22"/>
        <v>4.9726930866791337</v>
      </c>
      <c r="Q89" s="90">
        <f t="shared" si="22"/>
        <v>5.0942788132328349</v>
      </c>
      <c r="R89" s="39">
        <f t="shared" si="16"/>
        <v>2.2396627188711897</v>
      </c>
      <c r="S89" s="39">
        <f t="shared" si="17"/>
        <v>1.7029074278305083</v>
      </c>
      <c r="T89" s="39">
        <f t="shared" si="18"/>
        <v>2.0125269601633282</v>
      </c>
      <c r="U89" s="39">
        <f t="shared" si="19"/>
        <v>3.3032974032503892</v>
      </c>
      <c r="V89" s="39">
        <f t="shared" si="20"/>
        <v>2.7865757909953772</v>
      </c>
      <c r="W89" s="39">
        <f t="shared" si="21"/>
        <v>3.0961953233281974</v>
      </c>
    </row>
    <row r="90" spans="3:23" x14ac:dyDescent="0.25">
      <c r="C90" s="2"/>
      <c r="D90" s="42"/>
      <c r="E90" s="91"/>
      <c r="F90" s="92"/>
      <c r="G90" s="2"/>
      <c r="H90" s="88">
        <v>81</v>
      </c>
      <c r="I90" s="89">
        <f t="shared" si="14"/>
        <v>2.0209108670376423</v>
      </c>
      <c r="J90" s="89">
        <f t="shared" si="15"/>
        <v>3.1090936415963726</v>
      </c>
      <c r="K90" s="89">
        <f t="shared" si="22"/>
        <v>3.8863670519954656</v>
      </c>
      <c r="L90" s="89">
        <f t="shared" si="22"/>
        <v>4.2391873076754898</v>
      </c>
      <c r="M90" s="89">
        <f t="shared" si="22"/>
        <v>4.4899627057097025</v>
      </c>
      <c r="N90" s="89">
        <f t="shared" si="22"/>
        <v>4.6853214216525787</v>
      </c>
      <c r="O90" s="89">
        <f t="shared" si="22"/>
        <v>4.8469187966509866</v>
      </c>
      <c r="P90" s="89">
        <f t="shared" si="22"/>
        <v>4.9855513999552334</v>
      </c>
      <c r="Q90" s="90">
        <f t="shared" si="22"/>
        <v>5.1070544710861299</v>
      </c>
      <c r="R90" s="39">
        <f t="shared" si="16"/>
        <v>2.2582614360057236</v>
      </c>
      <c r="S90" s="39">
        <f t="shared" si="17"/>
        <v>1.7100015028780049</v>
      </c>
      <c r="T90" s="39">
        <f t="shared" si="18"/>
        <v>2.0209108670376423</v>
      </c>
      <c r="U90" s="39">
        <f t="shared" si="19"/>
        <v>3.3217341174695032</v>
      </c>
      <c r="V90" s="39">
        <f t="shared" si="20"/>
        <v>2.7981842774367349</v>
      </c>
      <c r="W90" s="39">
        <f t="shared" si="21"/>
        <v>3.1090936415963726</v>
      </c>
    </row>
    <row r="91" spans="3:23" x14ac:dyDescent="0.25">
      <c r="C91" s="2"/>
      <c r="D91" s="42"/>
      <c r="E91" s="91"/>
      <c r="F91" s="92"/>
      <c r="G91" s="2"/>
      <c r="H91" s="88">
        <v>82</v>
      </c>
      <c r="I91" s="89">
        <f t="shared" si="14"/>
        <v>2.0291527659748576</v>
      </c>
      <c r="J91" s="89">
        <f t="shared" si="15"/>
        <v>3.1217734861151656</v>
      </c>
      <c r="K91" s="89">
        <f t="shared" si="22"/>
        <v>3.9022168576439569</v>
      </c>
      <c r="L91" s="89">
        <f t="shared" si="22"/>
        <v>4.2534264465540366</v>
      </c>
      <c r="M91" s="89">
        <f t="shared" si="22"/>
        <v>4.5033226833648703</v>
      </c>
      <c r="N91" s="89">
        <f t="shared" si="22"/>
        <v>4.698273043921902</v>
      </c>
      <c r="O91" s="89">
        <f t="shared" si="22"/>
        <v>4.8596989702015589</v>
      </c>
      <c r="P91" s="89">
        <f t="shared" si="22"/>
        <v>4.9982443768710265</v>
      </c>
      <c r="Q91" s="90">
        <f t="shared" si="22"/>
        <v>5.1196627722486525</v>
      </c>
      <c r="R91" s="39">
        <f t="shared" si="16"/>
        <v>2.2766856806777187</v>
      </c>
      <c r="S91" s="39">
        <f t="shared" si="17"/>
        <v>1.7169754173633411</v>
      </c>
      <c r="T91" s="39">
        <f t="shared" si="18"/>
        <v>2.0291527659748576</v>
      </c>
      <c r="U91" s="39">
        <f t="shared" si="19"/>
        <v>3.3398883453043329</v>
      </c>
      <c r="V91" s="39">
        <f t="shared" si="20"/>
        <v>2.8095961375036489</v>
      </c>
      <c r="W91" s="39">
        <f t="shared" si="21"/>
        <v>3.1217734861151656</v>
      </c>
    </row>
    <row r="92" spans="3:23" x14ac:dyDescent="0.25">
      <c r="C92" s="2"/>
      <c r="D92" s="42"/>
      <c r="E92" s="91"/>
      <c r="F92" s="92"/>
      <c r="G92" s="2"/>
      <c r="H92" s="88">
        <v>83</v>
      </c>
      <c r="I92" s="89">
        <f t="shared" si="14"/>
        <v>2.0372566685889195</v>
      </c>
      <c r="J92" s="89">
        <f t="shared" si="15"/>
        <v>3.1342410285983373</v>
      </c>
      <c r="K92" s="89">
        <f t="shared" si="22"/>
        <v>3.9178012857479216</v>
      </c>
      <c r="L92" s="89">
        <f t="shared" si="22"/>
        <v>4.26743536552401</v>
      </c>
      <c r="M92" s="89">
        <f t="shared" si="22"/>
        <v>4.5164852802092961</v>
      </c>
      <c r="N92" s="89">
        <f t="shared" si="22"/>
        <v>4.7110495460955786</v>
      </c>
      <c r="O92" s="89">
        <f t="shared" si="22"/>
        <v>4.8723151202784853</v>
      </c>
      <c r="P92" s="89">
        <f t="shared" si="22"/>
        <v>5.0107760137058373</v>
      </c>
      <c r="Q92" s="90">
        <f t="shared" si="22"/>
        <v>5.1321073577338936</v>
      </c>
      <c r="R92" s="39">
        <f t="shared" si="16"/>
        <v>2.2949372397901842</v>
      </c>
      <c r="S92" s="39">
        <f t="shared" si="17"/>
        <v>1.7238325657290856</v>
      </c>
      <c r="T92" s="39">
        <f t="shared" si="18"/>
        <v>2.0372566685889195</v>
      </c>
      <c r="U92" s="39">
        <f t="shared" si="19"/>
        <v>3.3577663501243906</v>
      </c>
      <c r="V92" s="39">
        <f t="shared" si="20"/>
        <v>2.8208169257385034</v>
      </c>
      <c r="W92" s="39">
        <f t="shared" si="21"/>
        <v>3.1342410285983373</v>
      </c>
    </row>
    <row r="93" spans="3:23" x14ac:dyDescent="0.25">
      <c r="C93" s="2"/>
      <c r="D93" s="42"/>
      <c r="E93" s="91"/>
      <c r="F93" s="92"/>
      <c r="G93" s="2"/>
      <c r="H93" s="88">
        <v>84</v>
      </c>
      <c r="I93" s="89">
        <f t="shared" si="14"/>
        <v>2.0452264488588923</v>
      </c>
      <c r="J93" s="89">
        <f t="shared" si="15"/>
        <v>3.1465022290136808</v>
      </c>
      <c r="K93" s="89">
        <f t="shared" si="22"/>
        <v>3.9331277862671006</v>
      </c>
      <c r="L93" s="89">
        <f t="shared" si="22"/>
        <v>4.281221302942634</v>
      </c>
      <c r="M93" s="89">
        <f t="shared" si="22"/>
        <v>4.529456877260416</v>
      </c>
      <c r="N93" s="89">
        <f t="shared" si="22"/>
        <v>4.7236562631072276</v>
      </c>
      <c r="O93" s="89">
        <f t="shared" si="22"/>
        <v>4.8847716726340478</v>
      </c>
      <c r="P93" s="89">
        <f t="shared" si="22"/>
        <v>5.0231501168602648</v>
      </c>
      <c r="Q93" s="90">
        <f t="shared" si="22"/>
        <v>5.1443917161380561</v>
      </c>
      <c r="R93" s="39">
        <f t="shared" si="16"/>
        <v>2.3130178882984116</v>
      </c>
      <c r="S93" s="39">
        <f t="shared" si="17"/>
        <v>1.7305762259575244</v>
      </c>
      <c r="T93" s="39">
        <f t="shared" si="18"/>
        <v>2.0452264488588923</v>
      </c>
      <c r="U93" s="39">
        <f t="shared" si="19"/>
        <v>3.3753742393019905</v>
      </c>
      <c r="V93" s="39">
        <f t="shared" si="20"/>
        <v>2.8318520061123125</v>
      </c>
      <c r="W93" s="39">
        <f t="shared" si="21"/>
        <v>3.1465022290136808</v>
      </c>
    </row>
    <row r="94" spans="3:23" x14ac:dyDescent="0.25">
      <c r="C94" s="2"/>
      <c r="D94" s="42"/>
      <c r="E94" s="91"/>
      <c r="F94" s="92"/>
      <c r="G94" s="2"/>
      <c r="H94" s="88">
        <v>85</v>
      </c>
      <c r="I94" s="89">
        <f t="shared" si="14"/>
        <v>2.0530658485721558</v>
      </c>
      <c r="J94" s="89">
        <f t="shared" si="15"/>
        <v>3.1585628439571627</v>
      </c>
      <c r="K94" s="89">
        <f t="shared" si="22"/>
        <v>3.9482035549464531</v>
      </c>
      <c r="L94" s="89">
        <f t="shared" si="22"/>
        <v>4.2947912104295867</v>
      </c>
      <c r="M94" s="89">
        <f t="shared" si="22"/>
        <v>4.5422435691116165</v>
      </c>
      <c r="N94" s="89">
        <f t="shared" si="22"/>
        <v>4.7360982694646925</v>
      </c>
      <c r="O94" s="89">
        <f t="shared" si="22"/>
        <v>4.8970728334334295</v>
      </c>
      <c r="P94" s="89">
        <f t="shared" si="22"/>
        <v>5.0353703157295149</v>
      </c>
      <c r="Q94" s="90">
        <f t="shared" si="22"/>
        <v>5.1565191941413975</v>
      </c>
      <c r="R94" s="39">
        <f t="shared" si="16"/>
        <v>2.3309293892247545</v>
      </c>
      <c r="S94" s="39">
        <f t="shared" si="17"/>
        <v>1.7372095641764393</v>
      </c>
      <c r="T94" s="39">
        <f t="shared" si="18"/>
        <v>2.0530658485721558</v>
      </c>
      <c r="U94" s="39">
        <f t="shared" si="19"/>
        <v>3.3927179677661163</v>
      </c>
      <c r="V94" s="39">
        <f t="shared" si="20"/>
        <v>2.8427065595614462</v>
      </c>
      <c r="W94" s="39">
        <f t="shared" si="21"/>
        <v>3.1585628439571627</v>
      </c>
    </row>
    <row r="95" spans="3:23" x14ac:dyDescent="0.25">
      <c r="C95" s="2"/>
      <c r="D95" s="42"/>
      <c r="E95" s="91"/>
      <c r="F95" s="92"/>
      <c r="G95" s="2"/>
      <c r="H95" s="88">
        <v>86</v>
      </c>
      <c r="I95" s="89">
        <f t="shared" si="14"/>
        <v>2.0607784825282538</v>
      </c>
      <c r="J95" s="89">
        <f t="shared" si="15"/>
        <v>3.1704284346588518</v>
      </c>
      <c r="K95" s="89">
        <f t="shared" si="22"/>
        <v>3.9630355433235644</v>
      </c>
      <c r="L95" s="89">
        <f t="shared" si="22"/>
        <v>4.308151765653947</v>
      </c>
      <c r="M95" s="89">
        <f t="shared" si="22"/>
        <v>4.5548511782045837</v>
      </c>
      <c r="N95" s="89">
        <f t="shared" si="22"/>
        <v>4.748380393930498</v>
      </c>
      <c r="O95" s="89">
        <f t="shared" si="22"/>
        <v>4.9092226030461354</v>
      </c>
      <c r="P95" s="89">
        <f t="shared" si="22"/>
        <v>5.0474400746169756</v>
      </c>
      <c r="Q95" s="90">
        <f t="shared" si="22"/>
        <v>5.1684930061490197</v>
      </c>
      <c r="R95" s="39">
        <f t="shared" si="16"/>
        <v>2.3486734936617331</v>
      </c>
      <c r="S95" s="39">
        <f t="shared" si="17"/>
        <v>1.7437356390623684</v>
      </c>
      <c r="T95" s="39">
        <f t="shared" si="18"/>
        <v>2.0607784825282538</v>
      </c>
      <c r="U95" s="39">
        <f t="shared" si="19"/>
        <v>3.4098033415412288</v>
      </c>
      <c r="V95" s="39">
        <f t="shared" si="20"/>
        <v>2.8533855911929664</v>
      </c>
      <c r="W95" s="39">
        <f t="shared" si="21"/>
        <v>3.1704284346588518</v>
      </c>
    </row>
    <row r="96" spans="3:23" x14ac:dyDescent="0.25">
      <c r="C96" s="2"/>
      <c r="D96" s="42"/>
      <c r="E96" s="91"/>
      <c r="F96" s="92"/>
      <c r="G96" s="2"/>
      <c r="H96" s="88">
        <v>87</v>
      </c>
      <c r="I96" s="89">
        <f t="shared" si="14"/>
        <v>2.0683678435137485</v>
      </c>
      <c r="J96" s="89">
        <f t="shared" si="15"/>
        <v>3.1821043746365358</v>
      </c>
      <c r="K96" s="89">
        <f t="shared" si="22"/>
        <v>3.9776304682956698</v>
      </c>
      <c r="L96" s="89">
        <f t="shared" si="22"/>
        <v>4.3213093844682451</v>
      </c>
      <c r="M96" s="89">
        <f t="shared" si="22"/>
        <v>4.567285268332105</v>
      </c>
      <c r="N96" s="89">
        <f t="shared" si="22"/>
        <v>4.7605072333336595</v>
      </c>
      <c r="O96" s="89">
        <f t="shared" si="22"/>
        <v>4.9212247889205001</v>
      </c>
      <c r="P96" s="89">
        <f t="shared" si="22"/>
        <v>5.0593627037608462</v>
      </c>
      <c r="Q96" s="90">
        <f t="shared" si="22"/>
        <v>5.180316243143877</v>
      </c>
      <c r="R96" s="39">
        <f t="shared" si="16"/>
        <v>2.3662519407643838</v>
      </c>
      <c r="S96" s="39">
        <f t="shared" si="17"/>
        <v>1.7501574060500946</v>
      </c>
      <c r="T96" s="39">
        <f t="shared" si="18"/>
        <v>2.0683678435137485</v>
      </c>
      <c r="U96" s="39">
        <f t="shared" si="19"/>
        <v>3.426636021263882</v>
      </c>
      <c r="V96" s="39">
        <f t="shared" si="20"/>
        <v>2.863893937172882</v>
      </c>
      <c r="W96" s="39">
        <f t="shared" si="21"/>
        <v>3.1821043746365358</v>
      </c>
    </row>
    <row r="97" spans="3:23" x14ac:dyDescent="0.25">
      <c r="C97" s="2"/>
      <c r="D97" s="42"/>
      <c r="E97" s="91"/>
      <c r="F97" s="92"/>
      <c r="G97" s="2"/>
      <c r="H97" s="88">
        <v>88</v>
      </c>
      <c r="I97" s="89">
        <f t="shared" si="14"/>
        <v>2.0758373070581544</v>
      </c>
      <c r="J97" s="89">
        <f t="shared" si="15"/>
        <v>3.1935958570125456</v>
      </c>
      <c r="K97" s="89">
        <f t="shared" si="22"/>
        <v>3.9919948212656817</v>
      </c>
      <c r="L97" s="89">
        <f t="shared" si="22"/>
        <v>4.3342702324284819</v>
      </c>
      <c r="M97" s="89">
        <f t="shared" si="22"/>
        <v>4.579551157418023</v>
      </c>
      <c r="N97" s="89">
        <f t="shared" si="22"/>
        <v>4.7724831655671407</v>
      </c>
      <c r="O97" s="89">
        <f t="shared" si="22"/>
        <v>4.9330830176035914</v>
      </c>
      <c r="P97" s="89">
        <f t="shared" si="22"/>
        <v>5.0711413695409959</v>
      </c>
      <c r="Q97" s="90">
        <f t="shared" si="22"/>
        <v>5.1919918808186738</v>
      </c>
      <c r="R97" s="39">
        <f t="shared" si="16"/>
        <v>2.3836664577327928</v>
      </c>
      <c r="S97" s="39">
        <f t="shared" si="17"/>
        <v>1.7564777213569001</v>
      </c>
      <c r="T97" s="39">
        <f t="shared" si="18"/>
        <v>2.0758373070581544</v>
      </c>
      <c r="U97" s="39">
        <f t="shared" si="19"/>
        <v>3.4432215256707175</v>
      </c>
      <c r="V97" s="39">
        <f t="shared" si="20"/>
        <v>2.8742362713112906</v>
      </c>
      <c r="W97" s="39">
        <f t="shared" si="21"/>
        <v>3.1935958570125456</v>
      </c>
    </row>
    <row r="98" spans="3:23" x14ac:dyDescent="0.25">
      <c r="C98" s="2"/>
      <c r="D98" s="42"/>
      <c r="E98" s="91"/>
      <c r="F98" s="92"/>
      <c r="G98" s="2"/>
      <c r="H98" s="88">
        <v>89</v>
      </c>
      <c r="I98" s="89">
        <f t="shared" si="14"/>
        <v>2.0831901359807095</v>
      </c>
      <c r="J98" s="89">
        <f t="shared" si="15"/>
        <v>3.2049079015087836</v>
      </c>
      <c r="K98" s="89">
        <f t="shared" si="22"/>
        <v>4.0061348768859792</v>
      </c>
      <c r="L98" s="89">
        <f t="shared" si="22"/>
        <v>4.347040235736368</v>
      </c>
      <c r="M98" s="89">
        <f t="shared" si="22"/>
        <v>4.5916539296177596</v>
      </c>
      <c r="N98" s="89">
        <f t="shared" si="22"/>
        <v>4.7843123618215069</v>
      </c>
      <c r="O98" s="89">
        <f t="shared" si="22"/>
        <v>4.9448007459644483</v>
      </c>
      <c r="P98" s="89">
        <f t="shared" si="22"/>
        <v>5.0827791039281687</v>
      </c>
      <c r="Q98" s="90">
        <f t="shared" si="22"/>
        <v>5.2035227870476151</v>
      </c>
      <c r="R98" s="39">
        <f t="shared" si="16"/>
        <v>2.4009187597857276</v>
      </c>
      <c r="S98" s="39">
        <f t="shared" si="17"/>
        <v>1.7626993458298308</v>
      </c>
      <c r="T98" s="39">
        <f t="shared" si="18"/>
        <v>2.0831901359807095</v>
      </c>
      <c r="U98" s="39">
        <f t="shared" si="19"/>
        <v>3.4595652350521022</v>
      </c>
      <c r="V98" s="39">
        <f t="shared" si="20"/>
        <v>2.8844171113579051</v>
      </c>
      <c r="W98" s="39">
        <f t="shared" si="21"/>
        <v>3.2049079015087836</v>
      </c>
    </row>
    <row r="99" spans="3:23" x14ac:dyDescent="0.25">
      <c r="C99" s="2"/>
      <c r="D99" s="42"/>
      <c r="E99" s="91"/>
      <c r="F99" s="92"/>
      <c r="G99" s="2"/>
      <c r="H99" s="88">
        <v>90</v>
      </c>
      <c r="I99" s="89">
        <f t="shared" si="14"/>
        <v>2.0904294847374274</v>
      </c>
      <c r="J99" s="89">
        <f t="shared" si="15"/>
        <v>3.2160453611345035</v>
      </c>
      <c r="K99" s="89">
        <f t="shared" si="22"/>
        <v>4.0200567014181292</v>
      </c>
      <c r="L99" s="89">
        <f t="shared" si="22"/>
        <v>4.3596250916376347</v>
      </c>
      <c r="M99" s="89">
        <f t="shared" si="22"/>
        <v>4.6035984467797482</v>
      </c>
      <c r="N99" s="89">
        <f t="shared" si="22"/>
        <v>4.7959987981018903</v>
      </c>
      <c r="O99" s="89">
        <f t="shared" si="22"/>
        <v>4.9563812716744904</v>
      </c>
      <c r="P99" s="89">
        <f t="shared" si="22"/>
        <v>5.0942788132328349</v>
      </c>
      <c r="Q99" s="90">
        <f t="shared" si="22"/>
        <v>5.2149117287538695</v>
      </c>
      <c r="R99" s="39">
        <f t="shared" si="16"/>
        <v>2.418010550126299</v>
      </c>
      <c r="S99" s="39">
        <f t="shared" si="17"/>
        <v>1.7688249486239769</v>
      </c>
      <c r="T99" s="39">
        <f t="shared" si="18"/>
        <v>2.0904294847374274</v>
      </c>
      <c r="U99" s="39">
        <f t="shared" si="19"/>
        <v>3.4756723946662684</v>
      </c>
      <c r="V99" s="39">
        <f t="shared" si="20"/>
        <v>2.8944408250210527</v>
      </c>
      <c r="W99" s="39">
        <f t="shared" si="21"/>
        <v>3.2160453611345035</v>
      </c>
    </row>
    <row r="100" spans="3:23" x14ac:dyDescent="0.25">
      <c r="C100" s="2"/>
      <c r="D100" s="42"/>
      <c r="E100" s="91"/>
      <c r="F100" s="92"/>
      <c r="G100" s="2"/>
      <c r="H100" s="88">
        <v>91</v>
      </c>
      <c r="I100" s="89">
        <f t="shared" si="14"/>
        <v>2.0975584035775445</v>
      </c>
      <c r="J100" s="89">
        <f t="shared" si="15"/>
        <v>3.2270129285808373</v>
      </c>
      <c r="K100" s="89">
        <f t="shared" si="22"/>
        <v>4.0337661607260467</v>
      </c>
      <c r="L100" s="89">
        <f t="shared" si="22"/>
        <v>4.3720302783079612</v>
      </c>
      <c r="M100" s="89">
        <f t="shared" si="22"/>
        <v>4.6153893593053166</v>
      </c>
      <c r="N100" s="89">
        <f t="shared" si="22"/>
        <v>4.8075462660721415</v>
      </c>
      <c r="O100" s="89">
        <f t="shared" si="22"/>
        <v>4.9678277429952082</v>
      </c>
      <c r="P100" s="89">
        <f t="shared" si="22"/>
        <v>5.1056432862067025</v>
      </c>
      <c r="Q100" s="90">
        <f t="shared" si="22"/>
        <v>5.2261613782238543</v>
      </c>
      <c r="R100" s="39">
        <f t="shared" si="16"/>
        <v>2.4349435199005609</v>
      </c>
      <c r="S100" s="39">
        <f t="shared" si="17"/>
        <v>1.7748571107194606</v>
      </c>
      <c r="T100" s="39">
        <f t="shared" si="18"/>
        <v>2.0975584035775445</v>
      </c>
      <c r="U100" s="39">
        <f t="shared" si="19"/>
        <v>3.4915481181094337</v>
      </c>
      <c r="V100" s="39">
        <f t="shared" si="20"/>
        <v>2.9043116357227534</v>
      </c>
      <c r="W100" s="39">
        <f t="shared" si="21"/>
        <v>3.2270129285808373</v>
      </c>
    </row>
    <row r="101" spans="3:23" x14ac:dyDescent="0.25">
      <c r="C101" s="2"/>
      <c r="D101" s="42"/>
      <c r="E101" s="91"/>
      <c r="F101" s="92"/>
      <c r="G101" s="2"/>
      <c r="H101" s="88">
        <v>92</v>
      </c>
      <c r="I101" s="89">
        <f t="shared" si="14"/>
        <v>2.1045798425181279</v>
      </c>
      <c r="J101" s="89">
        <f t="shared" si="15"/>
        <v>3.237815142335581</v>
      </c>
      <c r="K101" s="89">
        <f t="shared" si="22"/>
        <v>4.0472689279194762</v>
      </c>
      <c r="L101" s="89">
        <f t="shared" si="22"/>
        <v>4.384261064256048</v>
      </c>
      <c r="M101" s="89">
        <f t="shared" si="22"/>
        <v>4.6270311164420059</v>
      </c>
      <c r="N101" s="89">
        <f t="shared" si="22"/>
        <v>4.818958383267228</v>
      </c>
      <c r="O101" s="89">
        <f t="shared" si="22"/>
        <v>4.9791431679197551</v>
      </c>
      <c r="P101" s="89">
        <f t="shared" si="22"/>
        <v>5.1168752015458034</v>
      </c>
      <c r="Q101" s="90">
        <f t="shared" si="22"/>
        <v>5.2372743189151478</v>
      </c>
      <c r="R101" s="39">
        <f t="shared" si="16"/>
        <v>2.4517193481499251</v>
      </c>
      <c r="S101" s="39">
        <f t="shared" si="17"/>
        <v>1.7807983282845696</v>
      </c>
      <c r="T101" s="39">
        <f t="shared" si="18"/>
        <v>2.1045798425181279</v>
      </c>
      <c r="U101" s="39">
        <f t="shared" si="19"/>
        <v>3.5071973906379239</v>
      </c>
      <c r="V101" s="39">
        <f t="shared" si="20"/>
        <v>2.9140336281020227</v>
      </c>
      <c r="W101" s="39">
        <f t="shared" si="21"/>
        <v>3.237815142335581</v>
      </c>
    </row>
    <row r="102" spans="3:23" x14ac:dyDescent="0.25">
      <c r="C102" s="2"/>
      <c r="D102" s="42"/>
      <c r="E102" s="91"/>
      <c r="F102" s="92"/>
      <c r="G102" s="2"/>
      <c r="H102" s="88">
        <v>93</v>
      </c>
      <c r="I102" s="89">
        <f t="shared" si="14"/>
        <v>2.1114966551452805</v>
      </c>
      <c r="J102" s="89">
        <f t="shared" si="15"/>
        <v>3.2484563925312013</v>
      </c>
      <c r="K102" s="89">
        <f t="shared" si="22"/>
        <v>4.0605704906640012</v>
      </c>
      <c r="L102" s="89">
        <f t="shared" si="22"/>
        <v>4.3963225172713374</v>
      </c>
      <c r="M102" s="89">
        <f t="shared" si="22"/>
        <v>4.6385279760429485</v>
      </c>
      <c r="N102" s="89">
        <f t="shared" si="22"/>
        <v>4.8302386027120932</v>
      </c>
      <c r="O102" s="89">
        <f t="shared" si="22"/>
        <v>4.9903304227118381</v>
      </c>
      <c r="P102" s="89">
        <f t="shared" si="22"/>
        <v>5.1279771348404211</v>
      </c>
      <c r="Q102" s="90">
        <f t="shared" si="22"/>
        <v>5.2482530508008471</v>
      </c>
      <c r="R102" s="39">
        <f t="shared" si="16"/>
        <v>2.4683397017582767</v>
      </c>
      <c r="S102" s="39">
        <f t="shared" si="17"/>
        <v>1.7866510158921605</v>
      </c>
      <c r="T102" s="39">
        <f t="shared" si="18"/>
        <v>2.1114966551452805</v>
      </c>
      <c r="U102" s="39">
        <f t="shared" si="19"/>
        <v>3.5226250724388386</v>
      </c>
      <c r="V102" s="39">
        <f t="shared" si="20"/>
        <v>2.9236107532780808</v>
      </c>
      <c r="W102" s="39">
        <f t="shared" si="21"/>
        <v>3.2484563925312013</v>
      </c>
    </row>
    <row r="103" spans="3:23" x14ac:dyDescent="0.25">
      <c r="C103" s="2"/>
      <c r="D103" s="42"/>
      <c r="E103" s="91"/>
      <c r="F103" s="92"/>
      <c r="G103" s="2"/>
      <c r="H103" s="88">
        <v>94</v>
      </c>
      <c r="I103" s="89">
        <f t="shared" si="14"/>
        <v>2.1183116022500368</v>
      </c>
      <c r="J103" s="89">
        <f t="shared" si="15"/>
        <v>3.2589409265385179</v>
      </c>
      <c r="K103" s="89">
        <f t="shared" si="22"/>
        <v>4.0736761581731473</v>
      </c>
      <c r="L103" s="89">
        <f t="shared" si="22"/>
        <v>4.4082195129421242</v>
      </c>
      <c r="M103" s="89">
        <f t="shared" si="22"/>
        <v>4.649884013822736</v>
      </c>
      <c r="N103" s="89">
        <f t="shared" si="22"/>
        <v>4.841390221982822</v>
      </c>
      <c r="O103" s="89">
        <f t="shared" si="22"/>
        <v>5.0013922598823282</v>
      </c>
      <c r="P103" s="89">
        <f t="shared" si="22"/>
        <v>5.1389515650136559</v>
      </c>
      <c r="Q103" s="90">
        <f t="shared" si="22"/>
        <v>5.2590999952895823</v>
      </c>
      <c r="R103" s="39">
        <f t="shared" si="16"/>
        <v>2.484806235394613</v>
      </c>
      <c r="S103" s="39">
        <f t="shared" si="17"/>
        <v>1.7924175095961847</v>
      </c>
      <c r="T103" s="39">
        <f t="shared" si="18"/>
        <v>2.1183116022500368</v>
      </c>
      <c r="U103" s="39">
        <f t="shared" si="19"/>
        <v>3.5378359018462833</v>
      </c>
      <c r="V103" s="39">
        <f t="shared" si="20"/>
        <v>2.9330468338846658</v>
      </c>
      <c r="W103" s="39">
        <f t="shared" si="21"/>
        <v>3.2589409265385179</v>
      </c>
    </row>
    <row r="104" spans="3:23" x14ac:dyDescent="0.25">
      <c r="C104" s="2"/>
      <c r="D104" s="42"/>
      <c r="E104" s="91"/>
      <c r="F104" s="92"/>
      <c r="G104" s="2"/>
      <c r="H104" s="88">
        <v>95</v>
      </c>
      <c r="I104" s="89">
        <f t="shared" si="14"/>
        <v>2.1250273553066927</v>
      </c>
      <c r="J104" s="89">
        <f t="shared" si="15"/>
        <v>3.2692728543179892</v>
      </c>
      <c r="K104" s="89">
        <f t="shared" si="22"/>
        <v>4.0865910678974862</v>
      </c>
      <c r="L104" s="89">
        <f t="shared" si="22"/>
        <v>4.4199567427681004</v>
      </c>
      <c r="M104" s="89">
        <f t="shared" si="22"/>
        <v>4.6611031321382042</v>
      </c>
      <c r="N104" s="89">
        <f t="shared" si="22"/>
        <v>4.852416391743553</v>
      </c>
      <c r="O104" s="89">
        <f t="shared" si="22"/>
        <v>5.0123313156412568</v>
      </c>
      <c r="P104" s="89">
        <f t="shared" si="22"/>
        <v>5.149800880287259</v>
      </c>
      <c r="Q104" s="90">
        <f t="shared" si="22"/>
        <v>5.269817499757087</v>
      </c>
      <c r="R104" s="39">
        <f t="shared" si="16"/>
        <v>2.5011205914520183</v>
      </c>
      <c r="S104" s="39">
        <f t="shared" si="17"/>
        <v>1.7981000698748939</v>
      </c>
      <c r="T104" s="39">
        <f t="shared" si="18"/>
        <v>2.1250273553066927</v>
      </c>
      <c r="U104" s="39">
        <f t="shared" si="19"/>
        <v>3.5528344985006335</v>
      </c>
      <c r="V104" s="39">
        <f t="shared" si="20"/>
        <v>2.9423455688861901</v>
      </c>
      <c r="W104" s="39">
        <f t="shared" si="21"/>
        <v>3.2692728543179892</v>
      </c>
    </row>
    <row r="105" spans="3:23" x14ac:dyDescent="0.25">
      <c r="C105" s="2"/>
      <c r="D105" s="42"/>
      <c r="E105" s="91"/>
      <c r="F105" s="92"/>
      <c r="G105" s="2"/>
      <c r="H105" s="88">
        <v>96</v>
      </c>
      <c r="I105" s="89">
        <f t="shared" si="14"/>
        <v>2.1316464998010067</v>
      </c>
      <c r="J105" s="89">
        <f t="shared" si="15"/>
        <v>3.2794561535400102</v>
      </c>
      <c r="K105" s="89">
        <f t="shared" si="22"/>
        <v>4.0993201919250124</v>
      </c>
      <c r="L105" s="89">
        <f t="shared" si="22"/>
        <v>4.4315387218898152</v>
      </c>
      <c r="M105" s="89">
        <f t="shared" si="22"/>
        <v>4.6721890683207468</v>
      </c>
      <c r="N105" s="89">
        <f t="shared" si="22"/>
        <v>4.8633201237904657</v>
      </c>
      <c r="O105" s="89">
        <f t="shared" si="22"/>
        <v>5.0231501168602648</v>
      </c>
      <c r="P105" s="89">
        <f t="shared" si="22"/>
        <v>5.1605273837104786</v>
      </c>
      <c r="Q105" s="90">
        <f t="shared" si="22"/>
        <v>5.2804078417221536</v>
      </c>
      <c r="R105" s="39">
        <f t="shared" si="16"/>
        <v>2.5172843999837666</v>
      </c>
      <c r="S105" s="39">
        <f t="shared" si="17"/>
        <v>1.8037008844470055</v>
      </c>
      <c r="T105" s="39">
        <f t="shared" si="18"/>
        <v>2.1316464998010067</v>
      </c>
      <c r="U105" s="39">
        <f t="shared" si="19"/>
        <v>3.5676253664487083</v>
      </c>
      <c r="V105" s="39">
        <f t="shared" si="20"/>
        <v>2.9515105381860089</v>
      </c>
      <c r="W105" s="39">
        <f t="shared" si="21"/>
        <v>3.2794561535400102</v>
      </c>
    </row>
    <row r="106" spans="3:23" x14ac:dyDescent="0.25">
      <c r="C106" s="2"/>
      <c r="D106" s="42"/>
      <c r="E106" s="91"/>
      <c r="F106" s="92"/>
      <c r="G106" s="2"/>
      <c r="H106" s="88">
        <v>97</v>
      </c>
      <c r="I106" s="89">
        <f t="shared" si="14"/>
        <v>2.1381715384153472</v>
      </c>
      <c r="J106" s="89">
        <f t="shared" si="15"/>
        <v>3.2894946744851499</v>
      </c>
      <c r="K106" s="89">
        <f t="shared" si="22"/>
        <v>4.1118683431064369</v>
      </c>
      <c r="L106" s="89">
        <f t="shared" si="22"/>
        <v>4.442969796456083</v>
      </c>
      <c r="M106" s="89">
        <f t="shared" si="22"/>
        <v>4.6831454025850094</v>
      </c>
      <c r="N106" s="89">
        <f t="shared" si="22"/>
        <v>4.8741042986321776</v>
      </c>
      <c r="O106" s="89">
        <f t="shared" si="22"/>
        <v>5.0338510875782241</v>
      </c>
      <c r="P106" s="89">
        <f t="shared" si="22"/>
        <v>5.171133298284909</v>
      </c>
      <c r="Q106" s="90">
        <f t="shared" si="22"/>
        <v>5.2908732326970558</v>
      </c>
      <c r="R106" s="39">
        <f t="shared" si="16"/>
        <v>2.5332992786372563</v>
      </c>
      <c r="S106" s="39">
        <f t="shared" si="17"/>
        <v>1.8092220709668323</v>
      </c>
      <c r="T106" s="39">
        <f t="shared" si="18"/>
        <v>2.1381715384153472</v>
      </c>
      <c r="U106" s="39">
        <f t="shared" si="19"/>
        <v>3.5822128971831098</v>
      </c>
      <c r="V106" s="39">
        <f t="shared" si="20"/>
        <v>2.9605452070366343</v>
      </c>
      <c r="W106" s="39">
        <f t="shared" si="21"/>
        <v>3.2894946744851499</v>
      </c>
    </row>
    <row r="107" spans="3:23" x14ac:dyDescent="0.25">
      <c r="C107" s="2"/>
      <c r="D107" s="42"/>
      <c r="E107" s="91"/>
      <c r="F107" s="92"/>
      <c r="G107" s="2"/>
      <c r="H107" s="88">
        <v>98</v>
      </c>
      <c r="I107" s="89">
        <f t="shared" si="14"/>
        <v>2.1446048940775762</v>
      </c>
      <c r="J107" s="89">
        <f t="shared" si="15"/>
        <v>3.2993921447347327</v>
      </c>
      <c r="K107" s="89">
        <f t="shared" si="22"/>
        <v>4.1242401809184157</v>
      </c>
      <c r="L107" s="89">
        <f t="shared" si="22"/>
        <v>4.4542541506490299</v>
      </c>
      <c r="M107" s="89">
        <f t="shared" si="22"/>
        <v>4.6939755655372721</v>
      </c>
      <c r="N107" s="89">
        <f t="shared" si="22"/>
        <v>4.8847716726340478</v>
      </c>
      <c r="O107" s="89">
        <f t="shared" si="22"/>
        <v>5.0444365550805088</v>
      </c>
      <c r="P107" s="89">
        <f t="shared" si="22"/>
        <v>5.1816207717158944</v>
      </c>
      <c r="Q107" s="90">
        <f t="shared" si="22"/>
        <v>5.3012158217399215</v>
      </c>
      <c r="R107" s="39">
        <f t="shared" si="16"/>
        <v>2.5491668325865207</v>
      </c>
      <c r="S107" s="39">
        <f t="shared" si="17"/>
        <v>1.814665679604103</v>
      </c>
      <c r="T107" s="39">
        <f t="shared" si="18"/>
        <v>2.1446048940775762</v>
      </c>
      <c r="U107" s="39">
        <f t="shared" si="19"/>
        <v>3.5966013726193267</v>
      </c>
      <c r="V107" s="39">
        <f t="shared" si="20"/>
        <v>2.9694529302612591</v>
      </c>
      <c r="W107" s="39">
        <f t="shared" si="21"/>
        <v>3.2993921447347327</v>
      </c>
    </row>
    <row r="108" spans="3:23" x14ac:dyDescent="0.25">
      <c r="C108" s="2"/>
      <c r="D108" s="42"/>
      <c r="E108" s="91"/>
      <c r="F108" s="92"/>
      <c r="G108" s="2"/>
      <c r="H108" s="88">
        <v>99</v>
      </c>
      <c r="I108" s="89">
        <f t="shared" si="14"/>
        <v>2.1509489128801231</v>
      </c>
      <c r="J108" s="89">
        <f t="shared" si="15"/>
        <v>3.3091521736617282</v>
      </c>
      <c r="K108" s="89">
        <f t="shared" si="22"/>
        <v>4.1364402170771601</v>
      </c>
      <c r="L108" s="89">
        <f t="shared" si="22"/>
        <v>4.4653958133852099</v>
      </c>
      <c r="M108" s="89">
        <f t="shared" si="22"/>
        <v>4.704682845305391</v>
      </c>
      <c r="N108" s="89">
        <f t="shared" si="22"/>
        <v>4.8953248847521351</v>
      </c>
      <c r="O108" s="89">
        <f t="shared" si="22"/>
        <v>5.0549087555803558</v>
      </c>
      <c r="P108" s="89">
        <f t="shared" si="22"/>
        <v>5.1919918808186738</v>
      </c>
      <c r="Q108" s="90">
        <f t="shared" si="22"/>
        <v>5.3114376987342551</v>
      </c>
      <c r="R108" s="39">
        <f t="shared" si="16"/>
        <v>2.5648886544639486</v>
      </c>
      <c r="S108" s="39">
        <f t="shared" si="17"/>
        <v>1.8200336955139504</v>
      </c>
      <c r="T108" s="39">
        <f t="shared" si="18"/>
        <v>2.1509489128801231</v>
      </c>
      <c r="U108" s="39">
        <f t="shared" si="19"/>
        <v>3.6107949680095275</v>
      </c>
      <c r="V108" s="39">
        <f t="shared" si="20"/>
        <v>2.9782369562955551</v>
      </c>
      <c r="W108" s="39">
        <f t="shared" si="21"/>
        <v>3.3091521736617282</v>
      </c>
    </row>
    <row r="109" spans="3:23" ht="15.75" thickBot="1" x14ac:dyDescent="0.3">
      <c r="C109" s="2"/>
      <c r="D109" s="42"/>
      <c r="E109" s="91"/>
      <c r="F109" s="92"/>
      <c r="G109" s="2"/>
      <c r="H109" s="93">
        <v>100</v>
      </c>
      <c r="I109" s="94">
        <f t="shared" si="14"/>
        <v>2.157205866875413</v>
      </c>
      <c r="J109" s="94">
        <f t="shared" si="15"/>
        <v>3.3187782567314046</v>
      </c>
      <c r="K109" s="94">
        <f t="shared" si="22"/>
        <v>4.1484728209142556</v>
      </c>
      <c r="L109" s="94">
        <f t="shared" si="22"/>
        <v>4.4763986647100555</v>
      </c>
      <c r="M109" s="94">
        <f t="shared" si="22"/>
        <v>4.7152703943107284</v>
      </c>
      <c r="N109" s="94">
        <f t="shared" si="22"/>
        <v>4.9057664628809903</v>
      </c>
      <c r="O109" s="94">
        <f t="shared" si="22"/>
        <v>5.0652698395288125</v>
      </c>
      <c r="P109" s="94">
        <f t="shared" si="22"/>
        <v>5.2022486356053772</v>
      </c>
      <c r="Q109" s="95">
        <f t="shared" si="22"/>
        <v>5.321540897418644</v>
      </c>
      <c r="R109" s="39">
        <f t="shared" si="16"/>
        <v>2.5804663242918529</v>
      </c>
      <c r="S109" s="39">
        <f t="shared" si="17"/>
        <v>1.8253280412022725</v>
      </c>
      <c r="T109" s="39">
        <f t="shared" si="18"/>
        <v>2.157205866875413</v>
      </c>
      <c r="U109" s="39">
        <f t="shared" si="19"/>
        <v>3.6247977547922452</v>
      </c>
      <c r="V109" s="39">
        <f t="shared" si="20"/>
        <v>2.9869004310582641</v>
      </c>
      <c r="W109" s="39">
        <f t="shared" si="21"/>
        <v>3.3187782567314046</v>
      </c>
    </row>
    <row r="110" spans="3:23" x14ac:dyDescent="0.25">
      <c r="C110" s="2"/>
      <c r="D110" s="42"/>
      <c r="E110" s="91"/>
      <c r="F110" s="92"/>
    </row>
    <row r="111" spans="3:23" x14ac:dyDescent="0.25">
      <c r="C111" s="2"/>
      <c r="D111" s="42"/>
      <c r="E111" s="91"/>
      <c r="F111" s="92"/>
    </row>
    <row r="112" spans="3:23" x14ac:dyDescent="0.25">
      <c r="C112" s="2"/>
      <c r="D112" s="42"/>
      <c r="E112" s="91"/>
      <c r="F112" s="92"/>
    </row>
    <row r="113" spans="3:6" x14ac:dyDescent="0.25">
      <c r="C113" s="2"/>
      <c r="D113" s="42"/>
      <c r="E113" s="91"/>
      <c r="F113" s="92"/>
    </row>
    <row r="114" spans="3:6" x14ac:dyDescent="0.25">
      <c r="C114" s="2"/>
      <c r="D114" s="42"/>
      <c r="E114" s="91"/>
      <c r="F114" s="92"/>
    </row>
    <row r="115" spans="3:6" x14ac:dyDescent="0.25">
      <c r="C115" s="2"/>
      <c r="D115" s="42"/>
      <c r="E115" s="91"/>
      <c r="F115" s="92"/>
    </row>
    <row r="116" spans="3:6" x14ac:dyDescent="0.25">
      <c r="C116" s="2"/>
      <c r="D116" s="42"/>
      <c r="E116" s="91"/>
      <c r="F116" s="92"/>
    </row>
    <row r="117" spans="3:6" x14ac:dyDescent="0.25">
      <c r="C117" s="2"/>
      <c r="D117" s="42"/>
      <c r="E117" s="91"/>
      <c r="F117" s="92"/>
    </row>
    <row r="118" spans="3:6" x14ac:dyDescent="0.25">
      <c r="C118" s="2"/>
      <c r="D118" s="42"/>
      <c r="E118" s="91"/>
      <c r="F118" s="92"/>
    </row>
    <row r="119" spans="3:6" x14ac:dyDescent="0.25">
      <c r="C119" s="2"/>
      <c r="D119" s="42"/>
      <c r="E119" s="91"/>
      <c r="F119" s="92"/>
    </row>
    <row r="120" spans="3:6" x14ac:dyDescent="0.25">
      <c r="C120" s="2"/>
      <c r="D120" s="42"/>
      <c r="E120" s="91"/>
      <c r="F120" s="92"/>
    </row>
    <row r="121" spans="3:6" x14ac:dyDescent="0.25">
      <c r="C121" s="2"/>
      <c r="D121" s="42"/>
      <c r="E121" s="91"/>
      <c r="F121" s="92"/>
    </row>
    <row r="122" spans="3:6" x14ac:dyDescent="0.25">
      <c r="C122" s="2"/>
      <c r="D122" s="42"/>
      <c r="E122" s="91"/>
      <c r="F122" s="92"/>
    </row>
    <row r="123" spans="3:6" x14ac:dyDescent="0.25">
      <c r="C123" s="2"/>
      <c r="D123" s="42"/>
      <c r="E123" s="91"/>
      <c r="F123" s="92"/>
    </row>
    <row r="124" spans="3:6" x14ac:dyDescent="0.25">
      <c r="C124" s="2"/>
      <c r="D124" s="42"/>
      <c r="E124" s="91"/>
      <c r="F124" s="92"/>
    </row>
    <row r="125" spans="3:6" x14ac:dyDescent="0.25">
      <c r="C125" s="2"/>
      <c r="D125" s="42"/>
      <c r="E125" s="91"/>
      <c r="F125" s="92"/>
    </row>
    <row r="126" spans="3:6" x14ac:dyDescent="0.25">
      <c r="C126" s="2"/>
      <c r="D126" s="42"/>
      <c r="E126" s="91"/>
      <c r="F126" s="92"/>
    </row>
    <row r="127" spans="3:6" x14ac:dyDescent="0.25">
      <c r="C127" s="2"/>
      <c r="D127" s="42"/>
      <c r="E127" s="91"/>
      <c r="F127" s="92"/>
    </row>
    <row r="128" spans="3:6" x14ac:dyDescent="0.25">
      <c r="C128" s="2"/>
      <c r="D128" s="42"/>
      <c r="E128" s="91"/>
      <c r="F128" s="92"/>
    </row>
    <row r="129" spans="3:6" x14ac:dyDescent="0.25">
      <c r="C129" s="2"/>
      <c r="D129" s="42"/>
      <c r="E129" s="91"/>
      <c r="F129" s="92"/>
    </row>
    <row r="130" spans="3:6" x14ac:dyDescent="0.25">
      <c r="C130" s="2"/>
      <c r="D130" s="42"/>
      <c r="E130" s="91"/>
      <c r="F130" s="92"/>
    </row>
    <row r="131" spans="3:6" x14ac:dyDescent="0.25">
      <c r="C131" s="2"/>
      <c r="D131" s="42"/>
      <c r="E131" s="91"/>
      <c r="F131" s="92"/>
    </row>
    <row r="132" spans="3:6" x14ac:dyDescent="0.25">
      <c r="C132" s="2"/>
      <c r="D132" s="42"/>
      <c r="E132" s="91"/>
      <c r="F132" s="92"/>
    </row>
    <row r="133" spans="3:6" x14ac:dyDescent="0.25">
      <c r="C133" s="2"/>
      <c r="D133" s="42"/>
      <c r="E133" s="91"/>
      <c r="F133" s="92"/>
    </row>
    <row r="134" spans="3:6" x14ac:dyDescent="0.25">
      <c r="C134" s="2"/>
      <c r="D134" s="42"/>
      <c r="E134" s="91"/>
      <c r="F134" s="92"/>
    </row>
    <row r="135" spans="3:6" x14ac:dyDescent="0.25">
      <c r="C135" s="2"/>
      <c r="D135" s="42"/>
      <c r="E135" s="91"/>
      <c r="F135" s="92"/>
    </row>
    <row r="136" spans="3:6" x14ac:dyDescent="0.25">
      <c r="C136" s="2"/>
      <c r="D136" s="42"/>
      <c r="E136" s="91"/>
      <c r="F136" s="92"/>
    </row>
    <row r="137" spans="3:6" x14ac:dyDescent="0.25">
      <c r="C137" s="2"/>
      <c r="D137" s="42"/>
      <c r="E137" s="91"/>
      <c r="F137" s="92"/>
    </row>
    <row r="138" spans="3:6" x14ac:dyDescent="0.25">
      <c r="C138" s="2"/>
      <c r="D138" s="42"/>
      <c r="E138" s="91"/>
      <c r="F138" s="92"/>
    </row>
    <row r="139" spans="3:6" x14ac:dyDescent="0.25">
      <c r="C139" s="2"/>
      <c r="D139" s="42"/>
      <c r="E139" s="91"/>
      <c r="F139" s="92"/>
    </row>
    <row r="140" spans="3:6" x14ac:dyDescent="0.25">
      <c r="C140" s="2"/>
      <c r="D140" s="42"/>
      <c r="E140" s="91"/>
      <c r="F140" s="92"/>
    </row>
    <row r="141" spans="3:6" x14ac:dyDescent="0.25">
      <c r="C141" s="2"/>
      <c r="D141" s="42"/>
      <c r="E141" s="91"/>
      <c r="F141" s="92"/>
    </row>
    <row r="142" spans="3:6" x14ac:dyDescent="0.25">
      <c r="C142" s="2"/>
      <c r="D142" s="42"/>
      <c r="E142" s="91"/>
      <c r="F142" s="92"/>
    </row>
    <row r="143" spans="3:6" x14ac:dyDescent="0.25">
      <c r="C143" s="2"/>
      <c r="D143" s="42"/>
      <c r="E143" s="91"/>
      <c r="F143" s="92"/>
    </row>
    <row r="144" spans="3:6" x14ac:dyDescent="0.25">
      <c r="C144" s="2"/>
      <c r="D144" s="42"/>
      <c r="E144" s="91"/>
      <c r="F144" s="92"/>
    </row>
    <row r="145" spans="3:6" x14ac:dyDescent="0.25">
      <c r="C145" s="2"/>
      <c r="D145" s="42"/>
      <c r="E145" s="91"/>
      <c r="F145" s="92"/>
    </row>
    <row r="146" spans="3:6" x14ac:dyDescent="0.25">
      <c r="C146" s="2"/>
      <c r="D146" s="42"/>
      <c r="E146" s="91"/>
      <c r="F146" s="92"/>
    </row>
    <row r="147" spans="3:6" x14ac:dyDescent="0.25">
      <c r="C147" s="2"/>
      <c r="D147" s="42"/>
      <c r="E147" s="91"/>
      <c r="F147" s="92"/>
    </row>
    <row r="148" spans="3:6" x14ac:dyDescent="0.25">
      <c r="C148" s="2"/>
      <c r="D148" s="42"/>
      <c r="E148" s="91"/>
      <c r="F148" s="92"/>
    </row>
    <row r="149" spans="3:6" x14ac:dyDescent="0.25">
      <c r="C149" s="2"/>
      <c r="D149" s="42"/>
      <c r="E149" s="91"/>
      <c r="F149" s="92"/>
    </row>
    <row r="150" spans="3:6" x14ac:dyDescent="0.25">
      <c r="C150" s="2"/>
      <c r="D150" s="42"/>
      <c r="E150" s="91"/>
      <c r="F150" s="92"/>
    </row>
    <row r="151" spans="3:6" x14ac:dyDescent="0.25">
      <c r="C151" s="2"/>
      <c r="D151" s="42"/>
      <c r="E151" s="91"/>
      <c r="F151" s="92"/>
    </row>
    <row r="152" spans="3:6" x14ac:dyDescent="0.25">
      <c r="C152" s="2"/>
      <c r="D152" s="42"/>
      <c r="E152" s="91"/>
      <c r="F152" s="92"/>
    </row>
    <row r="153" spans="3:6" x14ac:dyDescent="0.25">
      <c r="C153" s="2"/>
      <c r="D153" s="42"/>
      <c r="E153" s="91"/>
      <c r="F153" s="92"/>
    </row>
    <row r="154" spans="3:6" x14ac:dyDescent="0.25">
      <c r="C154" s="2"/>
      <c r="D154" s="42"/>
      <c r="E154" s="91"/>
      <c r="F154" s="92"/>
    </row>
    <row r="155" spans="3:6" x14ac:dyDescent="0.25">
      <c r="C155" s="2"/>
      <c r="D155" s="42"/>
      <c r="E155" s="91"/>
      <c r="F155" s="92"/>
    </row>
    <row r="156" spans="3:6" x14ac:dyDescent="0.25">
      <c r="C156" s="2"/>
      <c r="D156" s="42"/>
      <c r="E156" s="91"/>
      <c r="F156" s="92"/>
    </row>
    <row r="157" spans="3:6" x14ac:dyDescent="0.25">
      <c r="C157" s="2"/>
      <c r="D157" s="42"/>
      <c r="E157" s="91"/>
      <c r="F157" s="92"/>
    </row>
    <row r="158" spans="3:6" x14ac:dyDescent="0.25">
      <c r="C158" s="2"/>
      <c r="D158" s="42"/>
      <c r="E158" s="91"/>
      <c r="F158" s="92"/>
    </row>
    <row r="159" spans="3:6" x14ac:dyDescent="0.25">
      <c r="C159" s="2"/>
      <c r="D159" s="42"/>
      <c r="E159" s="91"/>
      <c r="F159" s="92"/>
    </row>
    <row r="160" spans="3:6" x14ac:dyDescent="0.25">
      <c r="C160" s="2"/>
      <c r="D160" s="42"/>
      <c r="E160" s="91"/>
      <c r="F160" s="92"/>
    </row>
    <row r="161" spans="3:6" x14ac:dyDescent="0.25">
      <c r="C161" s="2"/>
      <c r="D161" s="42"/>
      <c r="E161" s="91"/>
      <c r="F161" s="92"/>
    </row>
    <row r="162" spans="3:6" x14ac:dyDescent="0.25">
      <c r="C162" s="2"/>
      <c r="D162" s="42"/>
      <c r="E162" s="91"/>
      <c r="F162" s="92"/>
    </row>
    <row r="163" spans="3:6" x14ac:dyDescent="0.25">
      <c r="C163" s="2"/>
      <c r="D163" s="42"/>
      <c r="E163" s="91"/>
      <c r="F163" s="92"/>
    </row>
    <row r="164" spans="3:6" x14ac:dyDescent="0.25">
      <c r="C164" s="2"/>
      <c r="D164" s="42"/>
      <c r="E164" s="91"/>
      <c r="F164" s="92"/>
    </row>
    <row r="165" spans="3:6" x14ac:dyDescent="0.25">
      <c r="C165" s="2"/>
      <c r="D165" s="42"/>
      <c r="E165" s="91"/>
      <c r="F165" s="92"/>
    </row>
    <row r="166" spans="3:6" x14ac:dyDescent="0.25">
      <c r="C166" s="2"/>
      <c r="D166" s="42"/>
      <c r="E166" s="91"/>
      <c r="F166" s="92"/>
    </row>
    <row r="167" spans="3:6" x14ac:dyDescent="0.25">
      <c r="C167" s="2"/>
      <c r="D167" s="42"/>
      <c r="E167" s="91"/>
      <c r="F167" s="92"/>
    </row>
    <row r="168" spans="3:6" x14ac:dyDescent="0.25">
      <c r="C168" s="2"/>
      <c r="D168" s="42"/>
      <c r="E168" s="91"/>
      <c r="F168" s="92"/>
    </row>
    <row r="169" spans="3:6" x14ac:dyDescent="0.25">
      <c r="C169" s="2"/>
      <c r="D169" s="42"/>
      <c r="E169" s="91"/>
      <c r="F169" s="92"/>
    </row>
    <row r="170" spans="3:6" x14ac:dyDescent="0.25">
      <c r="C170" s="2"/>
      <c r="D170" s="42"/>
      <c r="E170" s="91"/>
      <c r="F170" s="92"/>
    </row>
    <row r="171" spans="3:6" x14ac:dyDescent="0.25">
      <c r="C171" s="2"/>
      <c r="D171" s="42"/>
      <c r="E171" s="91"/>
      <c r="F171" s="92"/>
    </row>
    <row r="172" spans="3:6" x14ac:dyDescent="0.25">
      <c r="C172" s="2"/>
      <c r="D172" s="42"/>
      <c r="E172" s="91"/>
      <c r="F172" s="92"/>
    </row>
    <row r="173" spans="3:6" x14ac:dyDescent="0.25">
      <c r="C173" s="2"/>
      <c r="D173" s="42"/>
      <c r="E173" s="91"/>
      <c r="F173" s="92"/>
    </row>
    <row r="174" spans="3:6" x14ac:dyDescent="0.25">
      <c r="C174" s="2"/>
      <c r="D174" s="42"/>
      <c r="E174" s="91"/>
      <c r="F174" s="92"/>
    </row>
    <row r="175" spans="3:6" x14ac:dyDescent="0.25">
      <c r="C175" s="2"/>
      <c r="D175" s="42"/>
      <c r="E175" s="91"/>
      <c r="F175" s="92"/>
    </row>
    <row r="176" spans="3:6" x14ac:dyDescent="0.25">
      <c r="C176" s="2"/>
      <c r="D176" s="42"/>
      <c r="E176" s="91"/>
      <c r="F176" s="92"/>
    </row>
    <row r="177" spans="3:6" x14ac:dyDescent="0.25">
      <c r="C177" s="2"/>
      <c r="D177" s="42"/>
      <c r="E177" s="91"/>
      <c r="F177" s="92"/>
    </row>
    <row r="178" spans="3:6" x14ac:dyDescent="0.25">
      <c r="C178" s="2"/>
      <c r="D178" s="42"/>
      <c r="E178" s="91"/>
      <c r="F178" s="92"/>
    </row>
    <row r="179" spans="3:6" x14ac:dyDescent="0.25">
      <c r="C179" s="2"/>
      <c r="D179" s="42"/>
      <c r="E179" s="91"/>
      <c r="F179" s="92"/>
    </row>
    <row r="180" spans="3:6" x14ac:dyDescent="0.25">
      <c r="C180" s="2"/>
      <c r="D180" s="42"/>
      <c r="E180" s="91"/>
      <c r="F180" s="92"/>
    </row>
    <row r="181" spans="3:6" x14ac:dyDescent="0.25">
      <c r="C181" s="2"/>
      <c r="D181" s="42"/>
      <c r="E181" s="91"/>
      <c r="F181" s="92"/>
    </row>
    <row r="182" spans="3:6" x14ac:dyDescent="0.25">
      <c r="C182" s="2"/>
      <c r="D182" s="42"/>
      <c r="E182" s="91"/>
      <c r="F182" s="92"/>
    </row>
    <row r="183" spans="3:6" x14ac:dyDescent="0.25">
      <c r="C183" s="2"/>
      <c r="D183" s="42"/>
      <c r="E183" s="91"/>
      <c r="F183" s="92"/>
    </row>
    <row r="184" spans="3:6" x14ac:dyDescent="0.25">
      <c r="C184" s="2"/>
      <c r="D184" s="42"/>
      <c r="E184" s="91"/>
      <c r="F184" s="92"/>
    </row>
    <row r="185" spans="3:6" x14ac:dyDescent="0.25">
      <c r="C185" s="2"/>
      <c r="D185" s="42"/>
      <c r="E185" s="91"/>
      <c r="F185" s="92"/>
    </row>
    <row r="186" spans="3:6" x14ac:dyDescent="0.25">
      <c r="C186" s="2"/>
      <c r="D186" s="42"/>
      <c r="E186" s="91"/>
      <c r="F186" s="92"/>
    </row>
    <row r="187" spans="3:6" x14ac:dyDescent="0.25">
      <c r="C187" s="2"/>
      <c r="D187" s="42"/>
      <c r="E187" s="91"/>
      <c r="F187" s="92"/>
    </row>
    <row r="188" spans="3:6" x14ac:dyDescent="0.25">
      <c r="C188" s="2"/>
      <c r="D188" s="42"/>
      <c r="E188" s="91"/>
      <c r="F188" s="92"/>
    </row>
    <row r="189" spans="3:6" x14ac:dyDescent="0.25">
      <c r="C189" s="2"/>
      <c r="D189" s="42"/>
      <c r="E189" s="91"/>
      <c r="F189" s="92"/>
    </row>
    <row r="190" spans="3:6" x14ac:dyDescent="0.25">
      <c r="C190" s="2"/>
      <c r="D190" s="42"/>
      <c r="E190" s="91"/>
      <c r="F190" s="92"/>
    </row>
    <row r="191" spans="3:6" x14ac:dyDescent="0.25">
      <c r="C191" s="2"/>
      <c r="D191" s="42"/>
      <c r="E191" s="91"/>
      <c r="F191" s="92"/>
    </row>
    <row r="192" spans="3:6" x14ac:dyDescent="0.25">
      <c r="C192" s="2"/>
      <c r="D192" s="42"/>
      <c r="E192" s="91"/>
      <c r="F192" s="92"/>
    </row>
    <row r="193" spans="3:6" x14ac:dyDescent="0.25">
      <c r="C193" s="2"/>
      <c r="D193" s="42"/>
      <c r="E193" s="91"/>
      <c r="F193" s="92"/>
    </row>
    <row r="194" spans="3:6" x14ac:dyDescent="0.25">
      <c r="C194" s="2"/>
      <c r="D194" s="42"/>
      <c r="E194" s="91"/>
      <c r="F194" s="92"/>
    </row>
    <row r="195" spans="3:6" x14ac:dyDescent="0.25">
      <c r="C195" s="2"/>
      <c r="D195" s="42"/>
      <c r="E195" s="91"/>
      <c r="F195" s="92"/>
    </row>
    <row r="196" spans="3:6" x14ac:dyDescent="0.25">
      <c r="C196" s="2"/>
      <c r="D196" s="42"/>
      <c r="E196" s="91"/>
      <c r="F196" s="92"/>
    </row>
    <row r="197" spans="3:6" x14ac:dyDescent="0.25">
      <c r="C197" s="2"/>
      <c r="D197" s="42"/>
      <c r="E197" s="91"/>
      <c r="F197" s="92"/>
    </row>
    <row r="198" spans="3:6" x14ac:dyDescent="0.25">
      <c r="C198" s="2"/>
      <c r="D198" s="42"/>
      <c r="E198" s="91"/>
      <c r="F198" s="92"/>
    </row>
    <row r="199" spans="3:6" x14ac:dyDescent="0.25">
      <c r="C199" s="2"/>
      <c r="D199" s="42"/>
      <c r="E199" s="91"/>
      <c r="F199" s="92"/>
    </row>
    <row r="200" spans="3:6" x14ac:dyDescent="0.25">
      <c r="C200" s="2"/>
      <c r="D200" s="42"/>
      <c r="E200" s="91"/>
      <c r="F200" s="92"/>
    </row>
    <row r="201" spans="3:6" x14ac:dyDescent="0.25">
      <c r="C201" s="2"/>
      <c r="D201" s="42"/>
      <c r="E201" s="91"/>
      <c r="F201" s="92"/>
    </row>
    <row r="202" spans="3:6" x14ac:dyDescent="0.25">
      <c r="C202" s="2"/>
      <c r="D202" s="42"/>
      <c r="E202" s="91"/>
      <c r="F202" s="92"/>
    </row>
    <row r="203" spans="3:6" x14ac:dyDescent="0.25">
      <c r="C203" s="2"/>
      <c r="D203" s="42"/>
      <c r="E203" s="91"/>
      <c r="F203" s="92"/>
    </row>
    <row r="204" spans="3:6" x14ac:dyDescent="0.25">
      <c r="C204" s="2"/>
      <c r="D204" s="42"/>
      <c r="E204" s="91"/>
      <c r="F204" s="92"/>
    </row>
    <row r="205" spans="3:6" x14ac:dyDescent="0.25">
      <c r="C205" s="2"/>
      <c r="D205" s="42"/>
      <c r="E205" s="91"/>
      <c r="F205" s="92"/>
    </row>
    <row r="206" spans="3:6" x14ac:dyDescent="0.25">
      <c r="C206" s="2"/>
      <c r="D206" s="42"/>
      <c r="E206" s="91"/>
      <c r="F206" s="92"/>
    </row>
    <row r="207" spans="3:6" x14ac:dyDescent="0.25">
      <c r="C207" s="2"/>
      <c r="D207" s="42"/>
      <c r="E207" s="91"/>
      <c r="F207" s="92"/>
    </row>
    <row r="208" spans="3:6" x14ac:dyDescent="0.25">
      <c r="C208" s="2"/>
      <c r="D208" s="42"/>
      <c r="E208" s="91"/>
      <c r="F208" s="92"/>
    </row>
    <row r="209" spans="3:6" x14ac:dyDescent="0.25">
      <c r="C209" s="2"/>
      <c r="D209" s="42"/>
      <c r="E209" s="91"/>
      <c r="F209" s="92"/>
    </row>
    <row r="210" spans="3:6" x14ac:dyDescent="0.25">
      <c r="C210" s="2"/>
      <c r="D210" s="42"/>
      <c r="E210" s="91"/>
      <c r="F210" s="92"/>
    </row>
    <row r="211" spans="3:6" x14ac:dyDescent="0.25">
      <c r="C211" s="2"/>
      <c r="D211" s="42"/>
      <c r="E211" s="91"/>
      <c r="F211" s="92"/>
    </row>
    <row r="212" spans="3:6" x14ac:dyDescent="0.25">
      <c r="C212" s="2"/>
      <c r="D212" s="42"/>
      <c r="E212" s="91"/>
      <c r="F212" s="92"/>
    </row>
    <row r="213" spans="3:6" x14ac:dyDescent="0.25">
      <c r="C213" s="2"/>
      <c r="D213" s="42"/>
      <c r="E213" s="91"/>
      <c r="F213" s="92"/>
    </row>
    <row r="214" spans="3:6" x14ac:dyDescent="0.25">
      <c r="C214" s="2"/>
      <c r="D214" s="42"/>
      <c r="E214" s="91"/>
      <c r="F214" s="92"/>
    </row>
    <row r="215" spans="3:6" x14ac:dyDescent="0.25">
      <c r="C215" s="2"/>
      <c r="D215" s="42"/>
      <c r="E215" s="91"/>
      <c r="F215" s="92"/>
    </row>
    <row r="216" spans="3:6" x14ac:dyDescent="0.25">
      <c r="C216" s="2"/>
      <c r="D216" s="42"/>
      <c r="E216" s="91"/>
      <c r="F216" s="92"/>
    </row>
    <row r="217" spans="3:6" x14ac:dyDescent="0.25">
      <c r="C217" s="2"/>
      <c r="D217" s="42"/>
      <c r="E217" s="91"/>
      <c r="F217" s="92"/>
    </row>
    <row r="218" spans="3:6" x14ac:dyDescent="0.25">
      <c r="C218" s="2"/>
      <c r="D218" s="42"/>
      <c r="E218" s="91"/>
      <c r="F218" s="92"/>
    </row>
    <row r="219" spans="3:6" x14ac:dyDescent="0.25">
      <c r="C219" s="2"/>
      <c r="D219" s="42"/>
      <c r="E219" s="91"/>
      <c r="F219" s="92"/>
    </row>
    <row r="220" spans="3:6" x14ac:dyDescent="0.25">
      <c r="C220" s="2"/>
      <c r="D220" s="42"/>
      <c r="E220" s="91"/>
      <c r="F220" s="92"/>
    </row>
    <row r="221" spans="3:6" x14ac:dyDescent="0.25">
      <c r="C221" s="2"/>
      <c r="D221" s="42"/>
      <c r="E221" s="91"/>
      <c r="F221" s="92"/>
    </row>
    <row r="222" spans="3:6" x14ac:dyDescent="0.25">
      <c r="C222" s="2"/>
      <c r="D222" s="42"/>
      <c r="E222" s="91"/>
      <c r="F222" s="92"/>
    </row>
    <row r="223" spans="3:6" x14ac:dyDescent="0.25">
      <c r="C223" s="2"/>
      <c r="D223" s="42"/>
      <c r="E223" s="91"/>
      <c r="F223" s="92"/>
    </row>
    <row r="224" spans="3:6" x14ac:dyDescent="0.25">
      <c r="C224" s="2"/>
      <c r="D224" s="42"/>
      <c r="E224" s="91"/>
      <c r="F224" s="92"/>
    </row>
    <row r="225" spans="3:6" x14ac:dyDescent="0.25">
      <c r="C225" s="2"/>
      <c r="D225" s="42"/>
      <c r="E225" s="91"/>
      <c r="F225" s="92"/>
    </row>
    <row r="226" spans="3:6" x14ac:dyDescent="0.25">
      <c r="C226" s="2"/>
      <c r="D226" s="42"/>
      <c r="E226" s="91"/>
      <c r="F226" s="92"/>
    </row>
    <row r="227" spans="3:6" x14ac:dyDescent="0.25">
      <c r="C227" s="2"/>
      <c r="D227" s="42"/>
      <c r="E227" s="91"/>
      <c r="F227" s="92"/>
    </row>
    <row r="228" spans="3:6" x14ac:dyDescent="0.25">
      <c r="C228" s="2"/>
      <c r="D228" s="42"/>
      <c r="E228" s="91"/>
      <c r="F228" s="92"/>
    </row>
    <row r="229" spans="3:6" x14ac:dyDescent="0.25">
      <c r="C229" s="2"/>
      <c r="D229" s="42"/>
      <c r="E229" s="91"/>
      <c r="F229" s="92"/>
    </row>
    <row r="230" spans="3:6" x14ac:dyDescent="0.25">
      <c r="C230" s="2"/>
      <c r="D230" s="42"/>
      <c r="E230" s="91"/>
      <c r="F230" s="92"/>
    </row>
    <row r="231" spans="3:6" x14ac:dyDescent="0.25">
      <c r="C231" s="2"/>
      <c r="D231" s="42"/>
      <c r="E231" s="91"/>
      <c r="F231" s="92"/>
    </row>
    <row r="232" spans="3:6" x14ac:dyDescent="0.25">
      <c r="C232" s="2"/>
      <c r="D232" s="42"/>
      <c r="E232" s="91"/>
      <c r="F232" s="92"/>
    </row>
    <row r="233" spans="3:6" x14ac:dyDescent="0.25">
      <c r="C233" s="2"/>
      <c r="D233" s="42"/>
      <c r="E233" s="91"/>
      <c r="F233" s="92"/>
    </row>
    <row r="234" spans="3:6" x14ac:dyDescent="0.25">
      <c r="C234" s="2"/>
      <c r="D234" s="42"/>
      <c r="E234" s="91"/>
      <c r="F234" s="92"/>
    </row>
    <row r="235" spans="3:6" x14ac:dyDescent="0.25">
      <c r="C235" s="2"/>
      <c r="D235" s="42"/>
      <c r="E235" s="91"/>
      <c r="F235" s="92"/>
    </row>
    <row r="236" spans="3:6" x14ac:dyDescent="0.25">
      <c r="C236" s="2"/>
      <c r="D236" s="42"/>
      <c r="E236" s="91"/>
      <c r="F236" s="92"/>
    </row>
    <row r="237" spans="3:6" x14ac:dyDescent="0.25">
      <c r="C237" s="2"/>
      <c r="D237" s="42"/>
      <c r="E237" s="91"/>
      <c r="F237" s="92"/>
    </row>
    <row r="238" spans="3:6" x14ac:dyDescent="0.25">
      <c r="C238" s="2"/>
      <c r="D238" s="42"/>
      <c r="E238" s="91"/>
      <c r="F238" s="92"/>
    </row>
    <row r="239" spans="3:6" x14ac:dyDescent="0.25">
      <c r="C239" s="2"/>
      <c r="D239" s="42"/>
      <c r="E239" s="91"/>
      <c r="F239" s="92"/>
    </row>
    <row r="240" spans="3:6" x14ac:dyDescent="0.25">
      <c r="C240" s="2"/>
      <c r="D240" s="42"/>
      <c r="E240" s="91"/>
      <c r="F240" s="92"/>
    </row>
    <row r="241" spans="3:6" x14ac:dyDescent="0.25">
      <c r="C241" s="2"/>
      <c r="D241" s="42"/>
      <c r="E241" s="91"/>
      <c r="F241" s="92"/>
    </row>
    <row r="242" spans="3:6" x14ac:dyDescent="0.25">
      <c r="C242" s="2"/>
      <c r="D242" s="42"/>
      <c r="E242" s="91"/>
      <c r="F242" s="92"/>
    </row>
    <row r="243" spans="3:6" x14ac:dyDescent="0.25">
      <c r="C243" s="2"/>
      <c r="D243" s="42"/>
      <c r="E243" s="91"/>
      <c r="F243" s="92"/>
    </row>
    <row r="244" spans="3:6" x14ac:dyDescent="0.25">
      <c r="C244" s="2"/>
      <c r="D244" s="42"/>
      <c r="E244" s="91"/>
      <c r="F244" s="92"/>
    </row>
    <row r="245" spans="3:6" x14ac:dyDescent="0.25">
      <c r="C245" s="2"/>
      <c r="D245" s="42"/>
      <c r="E245" s="91"/>
      <c r="F245" s="92"/>
    </row>
    <row r="246" spans="3:6" x14ac:dyDescent="0.25">
      <c r="C246" s="2"/>
      <c r="D246" s="42"/>
      <c r="E246" s="91"/>
      <c r="F246" s="92"/>
    </row>
    <row r="247" spans="3:6" x14ac:dyDescent="0.25">
      <c r="C247" s="2"/>
      <c r="D247" s="42"/>
      <c r="E247" s="91"/>
      <c r="F247" s="92"/>
    </row>
    <row r="248" spans="3:6" x14ac:dyDescent="0.25">
      <c r="C248" s="2"/>
      <c r="D248" s="42"/>
      <c r="E248" s="91"/>
      <c r="F248" s="92"/>
    </row>
    <row r="249" spans="3:6" x14ac:dyDescent="0.25">
      <c r="C249" s="2"/>
      <c r="D249" s="42"/>
      <c r="E249" s="91"/>
      <c r="F249" s="92"/>
    </row>
    <row r="250" spans="3:6" x14ac:dyDescent="0.25">
      <c r="C250" s="2"/>
      <c r="D250" s="42"/>
      <c r="E250" s="91"/>
      <c r="F250" s="92"/>
    </row>
    <row r="251" spans="3:6" x14ac:dyDescent="0.25">
      <c r="C251" s="2"/>
      <c r="D251" s="42"/>
      <c r="E251" s="91"/>
      <c r="F251" s="92"/>
    </row>
    <row r="252" spans="3:6" x14ac:dyDescent="0.25">
      <c r="C252" s="2"/>
      <c r="D252" s="42"/>
      <c r="E252" s="91"/>
      <c r="F252" s="92"/>
    </row>
    <row r="253" spans="3:6" x14ac:dyDescent="0.25">
      <c r="C253" s="2"/>
      <c r="D253" s="42"/>
      <c r="E253" s="91"/>
      <c r="F253" s="92"/>
    </row>
    <row r="254" spans="3:6" x14ac:dyDescent="0.25">
      <c r="C254" s="2"/>
      <c r="D254" s="42"/>
      <c r="E254" s="91"/>
      <c r="F254" s="92"/>
    </row>
    <row r="255" spans="3:6" x14ac:dyDescent="0.25">
      <c r="C255" s="2"/>
      <c r="D255" s="42"/>
      <c r="E255" s="91"/>
      <c r="F255" s="92"/>
    </row>
    <row r="256" spans="3:6" x14ac:dyDescent="0.25">
      <c r="C256" s="2"/>
      <c r="D256" s="42"/>
      <c r="E256" s="91"/>
      <c r="F256" s="92"/>
    </row>
    <row r="257" spans="3:6" x14ac:dyDescent="0.25">
      <c r="C257" s="2"/>
      <c r="D257" s="42"/>
      <c r="E257" s="91"/>
      <c r="F257" s="92"/>
    </row>
    <row r="258" spans="3:6" x14ac:dyDescent="0.25">
      <c r="C258" s="2"/>
      <c r="D258" s="42"/>
      <c r="E258" s="91"/>
      <c r="F258" s="92"/>
    </row>
    <row r="259" spans="3:6" x14ac:dyDescent="0.25">
      <c r="C259" s="2"/>
      <c r="D259" s="42"/>
      <c r="E259" s="91"/>
      <c r="F259" s="92"/>
    </row>
    <row r="260" spans="3:6" x14ac:dyDescent="0.25">
      <c r="C260" s="2"/>
      <c r="D260" s="42"/>
      <c r="E260" s="91"/>
      <c r="F260" s="92"/>
    </row>
    <row r="261" spans="3:6" x14ac:dyDescent="0.25">
      <c r="C261" s="2"/>
      <c r="D261" s="42"/>
      <c r="E261" s="91"/>
      <c r="F261" s="92"/>
    </row>
    <row r="262" spans="3:6" x14ac:dyDescent="0.25">
      <c r="C262" s="2"/>
      <c r="D262" s="42"/>
      <c r="E262" s="91"/>
      <c r="F262" s="92"/>
    </row>
    <row r="263" spans="3:6" x14ac:dyDescent="0.25">
      <c r="C263" s="2"/>
      <c r="D263" s="42"/>
      <c r="E263" s="91"/>
      <c r="F263" s="92"/>
    </row>
    <row r="264" spans="3:6" x14ac:dyDescent="0.25">
      <c r="C264" s="2"/>
      <c r="D264" s="42"/>
      <c r="E264" s="91"/>
      <c r="F264" s="92"/>
    </row>
    <row r="265" spans="3:6" x14ac:dyDescent="0.25">
      <c r="C265" s="2"/>
      <c r="D265" s="42"/>
      <c r="E265" s="91"/>
      <c r="F265" s="92"/>
    </row>
    <row r="266" spans="3:6" x14ac:dyDescent="0.25">
      <c r="C266" s="2"/>
      <c r="D266" s="42"/>
      <c r="E266" s="91"/>
      <c r="F266" s="92"/>
    </row>
    <row r="267" spans="3:6" x14ac:dyDescent="0.25">
      <c r="C267" s="2"/>
      <c r="D267" s="42"/>
      <c r="E267" s="91"/>
      <c r="F267" s="92"/>
    </row>
    <row r="268" spans="3:6" x14ac:dyDescent="0.25">
      <c r="C268" s="2"/>
      <c r="D268" s="42"/>
      <c r="E268" s="91"/>
      <c r="F268" s="92"/>
    </row>
    <row r="269" spans="3:6" x14ac:dyDescent="0.25">
      <c r="C269" s="2"/>
      <c r="D269" s="42"/>
      <c r="E269" s="91"/>
      <c r="F269" s="92"/>
    </row>
    <row r="270" spans="3:6" x14ac:dyDescent="0.25">
      <c r="C270" s="2"/>
      <c r="D270" s="42"/>
      <c r="E270" s="91"/>
      <c r="F270" s="92"/>
    </row>
    <row r="271" spans="3:6" x14ac:dyDescent="0.25">
      <c r="C271" s="2"/>
      <c r="D271" s="42"/>
      <c r="E271" s="91"/>
      <c r="F271" s="92"/>
    </row>
    <row r="272" spans="3:6" x14ac:dyDescent="0.25">
      <c r="C272" s="2"/>
      <c r="D272" s="42"/>
      <c r="E272" s="91"/>
      <c r="F272" s="92"/>
    </row>
    <row r="273" spans="3:6" x14ac:dyDescent="0.25">
      <c r="C273" s="2"/>
      <c r="D273" s="42"/>
      <c r="E273" s="91"/>
      <c r="F273" s="92"/>
    </row>
    <row r="274" spans="3:6" x14ac:dyDescent="0.25">
      <c r="C274" s="2"/>
      <c r="D274" s="42"/>
      <c r="E274" s="91"/>
      <c r="F274" s="9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Zonal Final</vt:lpstr>
      <vt:lpstr>Balance Sheet</vt:lpstr>
      <vt:lpstr>MPTables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Foster</dc:creator>
  <cp:lastModifiedBy>Warren Lazer</cp:lastModifiedBy>
  <cp:lastPrinted>2010-10-30T05:51:02Z</cp:lastPrinted>
  <dcterms:created xsi:type="dcterms:W3CDTF">2010-02-02T11:47:14Z</dcterms:created>
  <dcterms:modified xsi:type="dcterms:W3CDTF">2016-01-02T00:08:04Z</dcterms:modified>
</cp:coreProperties>
</file>