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aze\Documents\NSWBA\2021\"/>
    </mc:Choice>
  </mc:AlternateContent>
  <xr:revisionPtr revIDLastSave="0" documentId="13_ncr:1_{334361D3-2854-4DA7-937F-651B3FA7A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onal Final Form" sheetId="2" r:id="rId1"/>
    <sheet name="DO NOT TOUCH THIS SHEET" sheetId="3" r:id="rId2"/>
  </sheets>
  <definedNames>
    <definedName name="ABFLevy">'DO NOT TOUCH THIS SHEET'!$B$34</definedName>
    <definedName name="GoldMP">'DO NOT TOUCH THIS SHEET'!$B$39</definedName>
    <definedName name="NFFee">'DO NOT TOUCH THIS SHEET'!$B$36</definedName>
    <definedName name="NSWBAlevy">'DO NOT TOUCH THIS SHEET'!$B$35</definedName>
    <definedName name="Regions">'DO NOT TOUCH THIS SHEET'!$A$21:$A$31</definedName>
    <definedName name="RFDFee">'DO NOT TOUCH THIS SHEET'!$B$38</definedName>
    <definedName name="RFFee">'DO NOT TOUCH THIS SHEET'!$B$37</definedName>
    <definedName name="ROHon">'DO NOT TOUCH THIS SHEET'!$B$40</definedName>
    <definedName name="YEAR">'DO NOT TOUCH THIS SHEET'!$B$41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" l="1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K61" i="2"/>
  <c r="A22" i="2" l="1"/>
  <c r="C14" i="2"/>
  <c r="N22" i="2"/>
  <c r="I14" i="2"/>
  <c r="O28" i="2"/>
  <c r="O29" i="2"/>
  <c r="O30" i="2"/>
  <c r="O31" i="2"/>
  <c r="O32" i="2"/>
  <c r="O33" i="2"/>
  <c r="O34" i="2"/>
  <c r="O35" i="2"/>
  <c r="O36" i="2"/>
  <c r="O37" i="2"/>
  <c r="O38" i="2"/>
  <c r="O39" i="2"/>
  <c r="O23" i="2"/>
  <c r="O24" i="2"/>
  <c r="O25" i="2"/>
  <c r="O26" i="2"/>
  <c r="O27" i="2"/>
  <c r="O22" i="2"/>
  <c r="G23" i="2" l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E22" i="2"/>
  <c r="E23" i="2"/>
  <c r="E24" i="2"/>
  <c r="E25" i="2"/>
  <c r="G22" i="2"/>
  <c r="G21" i="2"/>
  <c r="M1" i="2" l="1"/>
  <c r="A31" i="3"/>
  <c r="A30" i="3"/>
  <c r="A29" i="3"/>
  <c r="A28" i="3"/>
  <c r="A27" i="3"/>
  <c r="A26" i="3"/>
  <c r="A25" i="3"/>
  <c r="A24" i="3"/>
  <c r="A23" i="3"/>
  <c r="B32" i="3"/>
  <c r="A22" i="3"/>
  <c r="K59" i="2" s="1"/>
  <c r="J74" i="2" s="1"/>
  <c r="D75" i="2" s="1"/>
  <c r="E21" i="2"/>
  <c r="H23" i="2"/>
  <c r="H24" i="2"/>
  <c r="E26" i="2"/>
  <c r="H26" i="2" s="1"/>
  <c r="E27" i="2"/>
  <c r="H27" i="2" s="1"/>
  <c r="E28" i="2"/>
  <c r="H28" i="2" s="1"/>
  <c r="E29" i="2"/>
  <c r="H29" i="2" s="1"/>
  <c r="E30" i="2"/>
  <c r="H30" i="2" s="1"/>
  <c r="E31" i="2"/>
  <c r="H31" i="2" s="1"/>
  <c r="E32" i="2"/>
  <c r="H32" i="2" s="1"/>
  <c r="E33" i="2"/>
  <c r="H33" i="2" s="1"/>
  <c r="E34" i="2"/>
  <c r="H34" i="2" s="1"/>
  <c r="E35" i="2"/>
  <c r="H35" i="2" s="1"/>
  <c r="E36" i="2"/>
  <c r="H36" i="2" s="1"/>
  <c r="E37" i="2"/>
  <c r="H37" i="2" s="1"/>
  <c r="E38" i="2"/>
  <c r="H38" i="2" s="1"/>
  <c r="E39" i="2"/>
  <c r="H39" i="2" s="1"/>
  <c r="A40" i="2"/>
  <c r="G40" i="2"/>
  <c r="H40" i="2" s="1"/>
  <c r="D41" i="2"/>
  <c r="K60" i="2" s="1"/>
  <c r="M60" i="2" s="1"/>
  <c r="N60" i="2" s="1"/>
  <c r="F41" i="2"/>
  <c r="N41" i="2"/>
  <c r="N44" i="2" s="1"/>
  <c r="L59" i="2"/>
  <c r="L60" i="2"/>
  <c r="L61" i="2"/>
  <c r="M61" i="2"/>
  <c r="N61" i="2" s="1"/>
  <c r="H25" i="2"/>
  <c r="I68" i="2" l="1"/>
  <c r="M57" i="2"/>
  <c r="N57" i="2" s="1"/>
  <c r="E41" i="2"/>
  <c r="M59" i="2"/>
  <c r="N59" i="2" s="1"/>
  <c r="G41" i="2"/>
  <c r="H22" i="2"/>
  <c r="H41" i="2" s="1"/>
  <c r="N43" i="2" s="1"/>
  <c r="M55" i="2" s="1"/>
  <c r="N45" i="2" l="1"/>
  <c r="N55" i="2"/>
  <c r="M63" i="2"/>
  <c r="I66" i="2" l="1"/>
  <c r="J67" i="2"/>
  <c r="N63" i="2"/>
  <c r="J69" i="2" l="1"/>
</calcChain>
</file>

<file path=xl/sharedStrings.xml><?xml version="1.0" encoding="utf-8"?>
<sst xmlns="http://schemas.openxmlformats.org/spreadsheetml/2006/main" count="231" uniqueCount="197">
  <si>
    <t>Masterpoint file</t>
  </si>
  <si>
    <t>Player 1</t>
  </si>
  <si>
    <t>Player 2</t>
  </si>
  <si>
    <t>Player 3</t>
  </si>
  <si>
    <t>Player 4</t>
  </si>
  <si>
    <t>ABF no</t>
  </si>
  <si>
    <t>Player 5</t>
  </si>
  <si>
    <t>Player 6</t>
  </si>
  <si>
    <t>Team 1</t>
  </si>
  <si>
    <t xml:space="preserve">Player </t>
  </si>
  <si>
    <t>Team 2</t>
  </si>
  <si>
    <t>REGIONAL FINAL</t>
  </si>
  <si>
    <t>REGIONAL FINAL DETAILS</t>
  </si>
  <si>
    <t>DETAILS OF TEAMS PROGRESSING TO THE GNOT NATIONAL FINAL</t>
  </si>
  <si>
    <t xml:space="preserve">NUMBER OF TEAMS PROGRESSING TO NATIONAL FINAL   </t>
  </si>
  <si>
    <t>FINANCIAL RECONCILIATION</t>
  </si>
  <si>
    <t xml:space="preserve">CLUBS IN REGION </t>
  </si>
  <si>
    <t>TOTAL $</t>
  </si>
  <si>
    <t>GRAND NATIONAL OPEN TEAMS</t>
  </si>
  <si>
    <t>NUMBER OF TEAMS</t>
  </si>
  <si>
    <t>DATE</t>
  </si>
  <si>
    <t>Cessnock</t>
  </si>
  <si>
    <t>Charlestown</t>
  </si>
  <si>
    <t>Dora Creek</t>
  </si>
  <si>
    <t>Hawks Nest</t>
  </si>
  <si>
    <t>Hunter (Singleton)</t>
  </si>
  <si>
    <t>Lake Macquarie</t>
  </si>
  <si>
    <t>Maitland</t>
  </si>
  <si>
    <t>Muswellbrook</t>
  </si>
  <si>
    <t>Newcastle</t>
  </si>
  <si>
    <t>Tilligerry (Lemon Tree Passage)</t>
  </si>
  <si>
    <t>Toronto</t>
  </si>
  <si>
    <t>REGIONAL ORGANISER DETAILS</t>
  </si>
  <si>
    <t>NAME</t>
  </si>
  <si>
    <t>EMAIL</t>
  </si>
  <si>
    <t>LOCATION</t>
  </si>
  <si>
    <t>INCOME</t>
  </si>
  <si>
    <t>EXPENSES</t>
  </si>
  <si>
    <t>Premises hire</t>
  </si>
  <si>
    <t>Catering</t>
  </si>
  <si>
    <t>Board dealing</t>
  </si>
  <si>
    <t>TOTAL REGIONAL EXPENSES</t>
  </si>
  <si>
    <t>TOTAL REGIONAL FINAL INCOME</t>
  </si>
  <si>
    <t>Regional Organiser's honorarium</t>
  </si>
  <si>
    <t>Team 3</t>
  </si>
  <si>
    <t>Team 4</t>
  </si>
  <si>
    <t>Note:  Distribution of any profit for the event will be discussed with the Regional organiser (subject to results for the whole State)</t>
  </si>
  <si>
    <t>Copies of invoices for expenses (required so NSWBA can reclaim GST)</t>
  </si>
  <si>
    <t>Armidale</t>
  </si>
  <si>
    <t>Bathurst</t>
  </si>
  <si>
    <t>Ballina</t>
  </si>
  <si>
    <t>Batemans Bay</t>
  </si>
  <si>
    <t>Commercial Club (Albury)</t>
  </si>
  <si>
    <t>Berry</t>
  </si>
  <si>
    <t>Coffs Harbour</t>
  </si>
  <si>
    <t>Bridge@ the bay</t>
  </si>
  <si>
    <t>Bowral</t>
  </si>
  <si>
    <t>Glenbrook</t>
  </si>
  <si>
    <t>Grafton</t>
  </si>
  <si>
    <t>Brunswick Valley</t>
  </si>
  <si>
    <t>Bega Valley</t>
  </si>
  <si>
    <t>Cowra</t>
  </si>
  <si>
    <t>Bungendore</t>
  </si>
  <si>
    <t>Condobolin</t>
  </si>
  <si>
    <t>Glen</t>
  </si>
  <si>
    <t>Hawkesbury</t>
  </si>
  <si>
    <t>Great Lakes</t>
  </si>
  <si>
    <t>Byron Bay</t>
  </si>
  <si>
    <t>Milton</t>
  </si>
  <si>
    <t>Griffith</t>
  </si>
  <si>
    <t>Goulburn</t>
  </si>
  <si>
    <t>Gunnedah</t>
  </si>
  <si>
    <t>Mollymook</t>
  </si>
  <si>
    <t>Leeton</t>
  </si>
  <si>
    <t>Nambucca Valley</t>
  </si>
  <si>
    <t>Lennox Head</t>
  </si>
  <si>
    <t>Tumburumba</t>
  </si>
  <si>
    <t>Dubbo</t>
  </si>
  <si>
    <t>Mudgee</t>
  </si>
  <si>
    <t>Port Macquarie</t>
  </si>
  <si>
    <t>Lismore</t>
  </si>
  <si>
    <t>Moruya</t>
  </si>
  <si>
    <t>Tumut</t>
  </si>
  <si>
    <t>Kiama &amp; District</t>
  </si>
  <si>
    <t>Forbes</t>
  </si>
  <si>
    <t>Moree</t>
  </si>
  <si>
    <t>Orange</t>
  </si>
  <si>
    <t>Port Macquarie Panthers</t>
  </si>
  <si>
    <t>Murwillumbah</t>
  </si>
  <si>
    <t>Wagga Wagga</t>
  </si>
  <si>
    <t>Penrith</t>
  </si>
  <si>
    <t>Port Macquarie/Hastings</t>
  </si>
  <si>
    <t>Tweed</t>
  </si>
  <si>
    <t>Sapphire Coast</t>
  </si>
  <si>
    <t>Nowra</t>
  </si>
  <si>
    <t>Narromine-Trangie</t>
  </si>
  <si>
    <t>St Marys</t>
  </si>
  <si>
    <t>Taree</t>
  </si>
  <si>
    <t>Twin Towns</t>
  </si>
  <si>
    <t>Springwood</t>
  </si>
  <si>
    <t>Urunga</t>
  </si>
  <si>
    <t>Yamba</t>
  </si>
  <si>
    <t>Quirindi</t>
  </si>
  <si>
    <t>Parkes</t>
  </si>
  <si>
    <t>Scone</t>
  </si>
  <si>
    <t>Windsor</t>
  </si>
  <si>
    <t>Wellington</t>
  </si>
  <si>
    <t>Tamworth</t>
  </si>
  <si>
    <t>Tenterfield</t>
  </si>
  <si>
    <t>Central Coast</t>
  </si>
  <si>
    <t>Brisbane Water</t>
  </si>
  <si>
    <t>Central Coast Leagues</t>
  </si>
  <si>
    <t>Community (Long Jetty)</t>
  </si>
  <si>
    <t>Entry fees for teams to National final</t>
  </si>
  <si>
    <t>Regional final masterpoints</t>
  </si>
  <si>
    <t>Total income</t>
  </si>
  <si>
    <t>Total regional expenses</t>
  </si>
  <si>
    <t>When completing this form please enter information only in cells coloured pink.</t>
  </si>
  <si>
    <r>
      <rPr>
        <b/>
        <sz val="18"/>
        <color indexed="8"/>
        <rFont val="Calibri"/>
        <family val="2"/>
      </rPr>
      <t>YOUR REGION</t>
    </r>
    <r>
      <rPr>
        <b/>
        <sz val="12"/>
        <color indexed="8"/>
        <rFont val="Calibri"/>
        <family val="2"/>
      </rPr>
      <t xml:space="preserve"> (HIGHLIGHT CELL AND SELECT FROM DROP-DOWN LIST)</t>
    </r>
  </si>
  <si>
    <t>ABF per team levy</t>
  </si>
  <si>
    <t>FINANCIAL CHARGES</t>
  </si>
  <si>
    <t>Regions</t>
  </si>
  <si>
    <t>CENTRAL COAST</t>
  </si>
  <si>
    <t>HUNTER</t>
  </si>
  <si>
    <t>MOUNTAINS</t>
  </si>
  <si>
    <t>SOUTH WEST NSW</t>
  </si>
  <si>
    <t>Printing / Photocopying</t>
  </si>
  <si>
    <t>FOR NSWBA USE ONLY:</t>
  </si>
  <si>
    <t>Charge per team from qualifying heats</t>
  </si>
  <si>
    <t>Other expenses - please list below:</t>
  </si>
  <si>
    <t>NSWBA per team levy</t>
  </si>
  <si>
    <t>Year</t>
  </si>
  <si>
    <t>Gross</t>
  </si>
  <si>
    <t>Regional expenses (assume unable to reclaim GST)</t>
  </si>
  <si>
    <t>Income (all subject to GST)</t>
  </si>
  <si>
    <t>Further expenses payable by NSWBA to ABF (all subject to GST):</t>
  </si>
  <si>
    <t>After GST</t>
  </si>
  <si>
    <t>ABF Gold masterpoint charge (incl GST)</t>
  </si>
  <si>
    <t>TOTAL PROFIT/(LOSS) FOR THE EVENT FROM THIS REGION</t>
  </si>
  <si>
    <t>Other adjustments</t>
  </si>
  <si>
    <t>Gulargambone</t>
  </si>
  <si>
    <t>Good Sports (Banora Point)</t>
  </si>
  <si>
    <t>Camden Haven (Laurieton)</t>
  </si>
  <si>
    <t>New England (Glen Innes)</t>
  </si>
  <si>
    <t>Oxley (Walcha)</t>
  </si>
  <si>
    <t>Warialda &amp; District</t>
  </si>
  <si>
    <t>Quick Tricks (Merewether)</t>
  </si>
  <si>
    <t>Blue Mountains</t>
  </si>
  <si>
    <t>Illawarra Bridge Association</t>
  </si>
  <si>
    <t>Southern Highlands (Bowral)</t>
  </si>
  <si>
    <t>MID NORTH COAST</t>
  </si>
  <si>
    <t>Debit</t>
  </si>
  <si>
    <t>Cash</t>
  </si>
  <si>
    <t>Credit</t>
  </si>
  <si>
    <t>Tournament (State) income</t>
  </si>
  <si>
    <t>Event expenses (State)</t>
  </si>
  <si>
    <t>GST payable</t>
  </si>
  <si>
    <t>If this final takes place before 30 September, the further expenses payable to the ABF should also be accrued in the 30 September accounts.</t>
  </si>
  <si>
    <t>TO BE ENTERED IN NSWBA ACCOUNTS:</t>
  </si>
  <si>
    <t>Total number of Regional GNOT teams</t>
  </si>
  <si>
    <t>Other cells in this worksheet have been protected to prevent you from accidentally deleting formulae.</t>
  </si>
  <si>
    <t>Coonabarabran</t>
  </si>
  <si>
    <t>Nyngan</t>
  </si>
  <si>
    <t>Ballina Seniors</t>
  </si>
  <si>
    <t>Woolgoolga</t>
  </si>
  <si>
    <t>Inverell-Delvyn</t>
  </si>
  <si>
    <t>ABF National Final entry</t>
  </si>
  <si>
    <t>Regional Final entry</t>
  </si>
  <si>
    <t>Regional Final direct entry</t>
  </si>
  <si>
    <t>WESTERN NSW</t>
  </si>
  <si>
    <t>NORTHERN RIVERS</t>
  </si>
  <si>
    <t>SOUTH COAST</t>
  </si>
  <si>
    <t>TABLELANDS-ILLAWARRA</t>
  </si>
  <si>
    <t>Riverview (Wagga Wagga)</t>
  </si>
  <si>
    <t>West Wyalong</t>
  </si>
  <si>
    <t>Wests City Newcastle</t>
  </si>
  <si>
    <t>Tomaree</t>
  </si>
  <si>
    <t>Belmont</t>
  </si>
  <si>
    <t>Email</t>
  </si>
  <si>
    <t>PHONE</t>
  </si>
  <si>
    <t>Teams to National Final</t>
  </si>
  <si>
    <t>CENTRAL INLAND NSW</t>
  </si>
  <si>
    <t># TABLES IN CLUB HEAT  Leave blank if club nom- inates teams</t>
  </si>
  <si>
    <t># TEAMS TO REG FINAL</t>
  </si>
  <si>
    <t>Expenses to be reimbursed by the NSWBA.  
List below and provide receipts where possible.
DESCRIPTION</t>
  </si>
  <si>
    <t xml:space="preserve">To be paid to </t>
  </si>
  <si>
    <t>This file, duly completed (please complete the section below for players and ABF numbers of teams progressing to the National Final)</t>
  </si>
  <si>
    <t xml:space="preserve">Account Name </t>
  </si>
  <si>
    <t xml:space="preserve">BSB </t>
  </si>
  <si>
    <t xml:space="preserve">Acct No </t>
  </si>
  <si>
    <t>Copy of the results of your Regional Final including No. teams, No. boards per round and No. rounds</t>
  </si>
  <si>
    <t>Director (if paid by the hosting club)</t>
  </si>
  <si>
    <t>NET SURPLUS/DEFICIT FOR THE REGION</t>
  </si>
  <si>
    <t>Regional Organiser Honorarium</t>
  </si>
  <si>
    <t>DIRECTOR</t>
  </si>
  <si>
    <t>TOTAL MASTERPOINTS AWARDED</t>
  </si>
  <si>
    <t>Please email the following to Ronnie Ng &lt;countrygnot@nswba.com.au&gt;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</si>
</sst>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37" applyNumberFormat="0" applyAlignment="0" applyProtection="0"/>
  </cellStyleXfs>
  <cellXfs count="190"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3" fillId="2" borderId="1" xfId="1" applyFont="1" applyBorder="1" applyAlignment="1" applyProtection="1">
      <alignment horizontal="right"/>
      <protection locked="0"/>
    </xf>
    <xf numFmtId="0" fontId="3" fillId="2" borderId="2" xfId="1" applyFont="1" applyBorder="1" applyAlignment="1" applyProtection="1">
      <alignment horizontal="right"/>
      <protection locked="0"/>
    </xf>
    <xf numFmtId="0" fontId="3" fillId="2" borderId="3" xfId="1" applyFont="1" applyBorder="1" applyAlignment="1" applyProtection="1">
      <alignment horizontal="right"/>
      <protection locked="0"/>
    </xf>
    <xf numFmtId="0" fontId="3" fillId="2" borderId="4" xfId="1" applyFont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Protection="1"/>
    <xf numFmtId="0" fontId="10" fillId="0" borderId="0" xfId="0" applyFont="1" applyProtection="1"/>
    <xf numFmtId="0" fontId="0" fillId="0" borderId="0" xfId="0" applyProtection="1"/>
    <xf numFmtId="0" fontId="11" fillId="0" borderId="0" xfId="0" applyFont="1" applyProtection="1"/>
    <xf numFmtId="0" fontId="5" fillId="0" borderId="0" xfId="0" applyFont="1" applyProtection="1"/>
    <xf numFmtId="0" fontId="11" fillId="0" borderId="5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0" fillId="0" borderId="8" xfId="0" applyBorder="1" applyProtection="1"/>
    <xf numFmtId="0" fontId="5" fillId="0" borderId="8" xfId="0" applyFont="1" applyBorder="1" applyAlignment="1" applyProtection="1">
      <alignment horizontal="right"/>
    </xf>
    <xf numFmtId="0" fontId="0" fillId="0" borderId="9" xfId="0" applyBorder="1" applyProtection="1"/>
    <xf numFmtId="0" fontId="12" fillId="0" borderId="5" xfId="0" applyFont="1" applyBorder="1" applyAlignment="1" applyProtection="1">
      <alignment horizontal="left" vertical="center"/>
    </xf>
    <xf numFmtId="0" fontId="12" fillId="0" borderId="5" xfId="0" applyFont="1" applyBorder="1" applyProtection="1"/>
    <xf numFmtId="0" fontId="13" fillId="0" borderId="0" xfId="0" applyFont="1" applyBorder="1" applyProtection="1"/>
    <xf numFmtId="0" fontId="0" fillId="0" borderId="6" xfId="0" applyBorder="1" applyProtection="1"/>
    <xf numFmtId="0" fontId="13" fillId="0" borderId="0" xfId="0" applyFont="1" applyProtection="1"/>
    <xf numFmtId="0" fontId="0" fillId="0" borderId="0" xfId="0" applyBorder="1" applyProtection="1"/>
    <xf numFmtId="0" fontId="13" fillId="0" borderId="6" xfId="0" applyFont="1" applyBorder="1" applyProtection="1"/>
    <xf numFmtId="0" fontId="12" fillId="0" borderId="5" xfId="0" applyFont="1" applyBorder="1" applyAlignment="1" applyProtection="1">
      <alignment horizontal="left"/>
    </xf>
    <xf numFmtId="0" fontId="12" fillId="0" borderId="5" xfId="0" applyFont="1" applyBorder="1" applyAlignment="1" applyProtection="1">
      <alignment horizontal="right" wrapText="1"/>
    </xf>
    <xf numFmtId="0" fontId="0" fillId="0" borderId="5" xfId="0" applyBorder="1" applyProtection="1"/>
    <xf numFmtId="0" fontId="12" fillId="0" borderId="0" xfId="0" applyFont="1" applyBorder="1" applyAlignment="1" applyProtection="1">
      <alignment horizontal="right"/>
    </xf>
    <xf numFmtId="0" fontId="5" fillId="0" borderId="5" xfId="0" applyFont="1" applyBorder="1" applyProtection="1"/>
    <xf numFmtId="0" fontId="5" fillId="0" borderId="0" xfId="0" applyFont="1" applyBorder="1" applyProtection="1"/>
    <xf numFmtId="0" fontId="13" fillId="0" borderId="10" xfId="0" applyFont="1" applyBorder="1" applyProtection="1"/>
    <xf numFmtId="0" fontId="13" fillId="0" borderId="11" xfId="0" applyFont="1" applyBorder="1" applyProtection="1"/>
    <xf numFmtId="0" fontId="5" fillId="0" borderId="0" xfId="0" applyFont="1" applyBorder="1" applyAlignment="1" applyProtection="1">
      <alignment horizontal="right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5" fillId="0" borderId="13" xfId="0" applyFont="1" applyBorder="1" applyProtection="1"/>
    <xf numFmtId="0" fontId="0" fillId="0" borderId="14" xfId="0" applyBorder="1" applyProtection="1"/>
    <xf numFmtId="0" fontId="0" fillId="0" borderId="16" xfId="0" applyBorder="1" applyProtection="1"/>
    <xf numFmtId="0" fontId="5" fillId="0" borderId="16" xfId="0" applyFont="1" applyBorder="1" applyAlignment="1" applyProtection="1">
      <alignment wrapText="1"/>
    </xf>
    <xf numFmtId="0" fontId="5" fillId="0" borderId="17" xfId="0" quotePrefix="1" applyFont="1" applyBorder="1" applyAlignment="1" applyProtection="1">
      <alignment wrapText="1"/>
    </xf>
    <xf numFmtId="0" fontId="0" fillId="0" borderId="18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Protection="1"/>
    <xf numFmtId="0" fontId="6" fillId="0" borderId="0" xfId="0" applyFont="1" applyProtection="1"/>
    <xf numFmtId="0" fontId="12" fillId="0" borderId="0" xfId="0" applyFont="1" applyBorder="1" applyAlignment="1" applyProtection="1">
      <alignment horizontal="right" vertical="center"/>
    </xf>
    <xf numFmtId="0" fontId="5" fillId="3" borderId="19" xfId="2" applyFont="1" applyBorder="1" applyProtection="1"/>
    <xf numFmtId="0" fontId="5" fillId="3" borderId="2" xfId="2" applyFont="1" applyBorder="1" applyProtection="1"/>
    <xf numFmtId="0" fontId="14" fillId="0" borderId="0" xfId="0" applyFont="1"/>
    <xf numFmtId="0" fontId="0" fillId="0" borderId="0" xfId="0" quotePrefix="1" applyProtection="1"/>
    <xf numFmtId="0" fontId="1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3" fillId="2" borderId="1" xfId="1" applyBorder="1" applyAlignment="1" applyProtection="1">
      <alignment horizontal="right"/>
      <protection locked="0"/>
    </xf>
    <xf numFmtId="0" fontId="3" fillId="2" borderId="20" xfId="1" applyBorder="1" applyAlignment="1" applyProtection="1">
      <alignment horizontal="left"/>
      <protection locked="0"/>
    </xf>
    <xf numFmtId="0" fontId="3" fillId="2" borderId="21" xfId="1" applyBorder="1" applyAlignment="1" applyProtection="1">
      <alignment horizontal="left"/>
      <protection locked="0"/>
    </xf>
    <xf numFmtId="0" fontId="3" fillId="2" borderId="21" xfId="1" applyBorder="1" applyAlignment="1" applyProtection="1">
      <alignment horizontal="right"/>
      <protection locked="0"/>
    </xf>
    <xf numFmtId="0" fontId="5" fillId="0" borderId="22" xfId="0" applyFont="1" applyBorder="1" applyProtection="1"/>
    <xf numFmtId="0" fontId="3" fillId="2" borderId="20" xfId="1" applyFont="1" applyBorder="1" applyAlignment="1" applyProtection="1">
      <alignment horizontal="left"/>
      <protection locked="0"/>
    </xf>
    <xf numFmtId="0" fontId="0" fillId="0" borderId="23" xfId="0" applyFont="1" applyBorder="1" applyProtection="1"/>
    <xf numFmtId="0" fontId="5" fillId="0" borderId="24" xfId="0" applyFont="1" applyBorder="1" applyProtection="1"/>
    <xf numFmtId="0" fontId="5" fillId="0" borderId="25" xfId="0" applyFont="1" applyBorder="1" applyProtection="1"/>
    <xf numFmtId="0" fontId="5" fillId="0" borderId="26" xfId="0" applyFont="1" applyBorder="1" applyProtection="1"/>
    <xf numFmtId="0" fontId="3" fillId="2" borderId="25" xfId="1" applyFont="1" applyBorder="1" applyAlignment="1" applyProtection="1">
      <alignment horizontal="right"/>
      <protection locked="0"/>
    </xf>
    <xf numFmtId="0" fontId="3" fillId="2" borderId="26" xfId="1" applyFont="1" applyBorder="1" applyAlignment="1" applyProtection="1">
      <alignment horizontal="right"/>
      <protection locked="0"/>
    </xf>
    <xf numFmtId="0" fontId="5" fillId="4" borderId="5" xfId="0" applyFont="1" applyFill="1" applyBorder="1" applyProtection="1"/>
    <xf numFmtId="0" fontId="0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Protection="1"/>
    <xf numFmtId="0" fontId="0" fillId="4" borderId="0" xfId="0" applyFont="1" applyFill="1" applyBorder="1" applyProtection="1"/>
    <xf numFmtId="0" fontId="0" fillId="4" borderId="0" xfId="0" applyFill="1" applyBorder="1" applyProtection="1"/>
    <xf numFmtId="0" fontId="3" fillId="4" borderId="2" xfId="1" applyFill="1" applyBorder="1" applyAlignment="1" applyProtection="1">
      <alignment horizontal="right"/>
    </xf>
    <xf numFmtId="0" fontId="5" fillId="4" borderId="0" xfId="0" quotePrefix="1" applyFont="1" applyFill="1" applyBorder="1" applyProtection="1"/>
    <xf numFmtId="0" fontId="0" fillId="4" borderId="5" xfId="0" applyFill="1" applyBorder="1" applyProtection="1"/>
    <xf numFmtId="0" fontId="0" fillId="4" borderId="10" xfId="0" applyFill="1" applyBorder="1" applyProtection="1"/>
    <xf numFmtId="0" fontId="5" fillId="4" borderId="11" xfId="0" applyFont="1" applyFill="1" applyBorder="1" applyProtection="1"/>
    <xf numFmtId="0" fontId="0" fillId="4" borderId="11" xfId="0" applyFill="1" applyBorder="1" applyProtection="1"/>
    <xf numFmtId="0" fontId="5" fillId="4" borderId="7" xfId="0" applyFont="1" applyFill="1" applyBorder="1" applyProtection="1"/>
    <xf numFmtId="0" fontId="0" fillId="4" borderId="8" xfId="0" applyFont="1" applyFill="1" applyBorder="1" applyAlignment="1" applyProtection="1">
      <alignment horizontal="left"/>
    </xf>
    <xf numFmtId="0" fontId="5" fillId="4" borderId="8" xfId="0" applyFont="1" applyFill="1" applyBorder="1" applyProtection="1"/>
    <xf numFmtId="0" fontId="0" fillId="4" borderId="8" xfId="0" applyFont="1" applyFill="1" applyBorder="1" applyProtection="1"/>
    <xf numFmtId="0" fontId="0" fillId="4" borderId="8" xfId="0" applyFill="1" applyBorder="1" applyProtection="1"/>
    <xf numFmtId="0" fontId="5" fillId="4" borderId="6" xfId="0" applyFont="1" applyFill="1" applyBorder="1" applyProtection="1"/>
    <xf numFmtId="0" fontId="0" fillId="4" borderId="12" xfId="0" applyFill="1" applyBorder="1" applyProtection="1"/>
    <xf numFmtId="2" fontId="0" fillId="4" borderId="27" xfId="0" applyNumberFormat="1" applyFont="1" applyFill="1" applyBorder="1" applyProtection="1"/>
    <xf numFmtId="2" fontId="5" fillId="0" borderId="2" xfId="0" applyNumberFormat="1" applyFont="1" applyBorder="1" applyProtection="1"/>
    <xf numFmtId="2" fontId="5" fillId="0" borderId="28" xfId="0" applyNumberFormat="1" applyFont="1" applyBorder="1" applyProtection="1"/>
    <xf numFmtId="2" fontId="5" fillId="0" borderId="22" xfId="0" applyNumberFormat="1" applyFont="1" applyBorder="1" applyProtection="1"/>
    <xf numFmtId="0" fontId="0" fillId="0" borderId="24" xfId="0" applyFont="1" applyBorder="1" applyAlignment="1" applyProtection="1">
      <alignment horizontal="right"/>
    </xf>
    <xf numFmtId="0" fontId="0" fillId="4" borderId="5" xfId="0" applyFont="1" applyFill="1" applyBorder="1" applyProtection="1"/>
    <xf numFmtId="2" fontId="3" fillId="2" borderId="2" xfId="1" applyNumberForma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 wrapText="1"/>
    </xf>
    <xf numFmtId="0" fontId="5" fillId="0" borderId="29" xfId="0" quotePrefix="1" applyFont="1" applyBorder="1" applyAlignment="1" applyProtection="1">
      <alignment horizontal="left" wrapText="1"/>
    </xf>
    <xf numFmtId="0" fontId="3" fillId="2" borderId="30" xfId="1" applyFont="1" applyBorder="1" applyAlignment="1" applyProtection="1">
      <alignment horizontal="left"/>
      <protection locked="0"/>
    </xf>
    <xf numFmtId="2" fontId="0" fillId="4" borderId="2" xfId="0" applyNumberFormat="1" applyFont="1" applyFill="1" applyBorder="1" applyProtection="1"/>
    <xf numFmtId="2" fontId="3" fillId="2" borderId="27" xfId="1" applyNumberFormat="1" applyBorder="1" applyAlignment="1" applyProtection="1">
      <alignment horizontal="right"/>
      <protection locked="0"/>
    </xf>
    <xf numFmtId="2" fontId="5" fillId="4" borderId="2" xfId="0" applyNumberFormat="1" applyFont="1" applyFill="1" applyBorder="1" applyProtection="1"/>
    <xf numFmtId="0" fontId="0" fillId="4" borderId="6" xfId="0" applyFill="1" applyBorder="1" applyProtection="1"/>
    <xf numFmtId="0" fontId="12" fillId="0" borderId="0" xfId="0" applyFont="1" applyFill="1" applyBorder="1"/>
    <xf numFmtId="0" fontId="5" fillId="4" borderId="8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3" fillId="2" borderId="25" xfId="1" applyFont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3" fillId="2" borderId="28" xfId="1" applyBorder="1" applyAlignment="1" applyProtection="1">
      <alignment horizontal="right"/>
      <protection locked="0"/>
    </xf>
    <xf numFmtId="0" fontId="0" fillId="0" borderId="31" xfId="0" applyFont="1" applyBorder="1" applyAlignment="1" applyProtection="1">
      <alignment horizontal="right"/>
    </xf>
    <xf numFmtId="0" fontId="3" fillId="2" borderId="21" xfId="1" applyFont="1" applyBorder="1" applyAlignment="1" applyProtection="1">
      <alignment horizontal="right"/>
      <protection locked="0"/>
    </xf>
    <xf numFmtId="0" fontId="0" fillId="0" borderId="32" xfId="0" applyFont="1" applyBorder="1" applyProtection="1"/>
    <xf numFmtId="0" fontId="0" fillId="0" borderId="17" xfId="0" applyFont="1" applyBorder="1" applyProtection="1"/>
    <xf numFmtId="0" fontId="0" fillId="0" borderId="33" xfId="0" applyFont="1" applyBorder="1" applyProtection="1"/>
    <xf numFmtId="2" fontId="5" fillId="5" borderId="28" xfId="0" applyNumberFormat="1" applyFont="1" applyFill="1" applyBorder="1" applyProtection="1"/>
    <xf numFmtId="2" fontId="0" fillId="5" borderId="21" xfId="0" applyNumberFormat="1" applyFont="1" applyFill="1" applyBorder="1" applyProtection="1"/>
    <xf numFmtId="0" fontId="15" fillId="4" borderId="5" xfId="0" applyFont="1" applyFill="1" applyBorder="1" applyProtection="1"/>
    <xf numFmtId="0" fontId="0" fillId="4" borderId="0" xfId="0" applyFill="1" applyBorder="1" applyAlignment="1" applyProtection="1">
      <alignment horizontal="left"/>
    </xf>
    <xf numFmtId="0" fontId="3" fillId="2" borderId="1" xfId="1" applyFont="1" applyBorder="1" applyAlignment="1" applyProtection="1">
      <alignment horizontal="right"/>
      <protection locked="0"/>
    </xf>
    <xf numFmtId="2" fontId="0" fillId="4" borderId="0" xfId="0" applyNumberFormat="1" applyFont="1" applyFill="1" applyBorder="1" applyProtection="1"/>
    <xf numFmtId="0" fontId="16" fillId="0" borderId="0" xfId="0" applyFont="1" applyProtection="1"/>
    <xf numFmtId="0" fontId="5" fillId="3" borderId="34" xfId="2" applyFont="1" applyBorder="1" applyProtection="1"/>
    <xf numFmtId="0" fontId="6" fillId="0" borderId="0" xfId="0" applyFont="1" applyBorder="1" applyProtection="1"/>
    <xf numFmtId="0" fontId="17" fillId="4" borderId="2" xfId="0" applyFont="1" applyFill="1" applyBorder="1" applyAlignment="1" applyProtection="1">
      <alignment vertical="center"/>
    </xf>
    <xf numFmtId="0" fontId="5" fillId="0" borderId="7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left"/>
    </xf>
    <xf numFmtId="0" fontId="0" fillId="0" borderId="8" xfId="0" applyFont="1" applyBorder="1" applyProtection="1"/>
    <xf numFmtId="0" fontId="5" fillId="0" borderId="9" xfId="0" applyFont="1" applyBorder="1" applyProtection="1"/>
    <xf numFmtId="0" fontId="0" fillId="0" borderId="11" xfId="0" applyBorder="1" applyAlignment="1" applyProtection="1">
      <alignment horizontal="right"/>
    </xf>
    <xf numFmtId="0" fontId="0" fillId="0" borderId="10" xfId="0" applyFont="1" applyBorder="1" applyAlignment="1" applyProtection="1">
      <alignment horizontal="right"/>
    </xf>
    <xf numFmtId="2" fontId="5" fillId="0" borderId="0" xfId="0" applyNumberFormat="1" applyFont="1" applyBorder="1" applyProtection="1"/>
    <xf numFmtId="0" fontId="0" fillId="2" borderId="2" xfId="1" applyFont="1" applyBorder="1" applyAlignment="1" applyProtection="1">
      <alignment horizontal="right"/>
      <protection locked="0"/>
    </xf>
    <xf numFmtId="49" fontId="0" fillId="2" borderId="39" xfId="1" applyNumberFormat="1" applyFont="1" applyBorder="1" applyAlignment="1" applyProtection="1">
      <alignment horizontal="center"/>
      <protection locked="0"/>
    </xf>
    <xf numFmtId="0" fontId="3" fillId="2" borderId="35" xfId="1" applyFont="1" applyBorder="1" applyAlignment="1" applyProtection="1">
      <alignment horizontal="center"/>
      <protection locked="0"/>
    </xf>
    <xf numFmtId="0" fontId="3" fillId="2" borderId="36" xfId="1" applyFont="1" applyBorder="1" applyAlignment="1" applyProtection="1">
      <alignment horizontal="center"/>
      <protection locked="0"/>
    </xf>
    <xf numFmtId="0" fontId="3" fillId="2" borderId="1" xfId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3" fillId="2" borderId="35" xfId="1" applyBorder="1" applyAlignment="1" applyProtection="1">
      <alignment horizontal="right"/>
      <protection locked="0"/>
    </xf>
    <xf numFmtId="0" fontId="3" fillId="2" borderId="1" xfId="1" applyBorder="1" applyAlignment="1" applyProtection="1">
      <alignment horizontal="right"/>
      <protection locked="0"/>
    </xf>
    <xf numFmtId="0" fontId="5" fillId="3" borderId="35" xfId="2" applyFont="1" applyBorder="1" applyAlignment="1" applyProtection="1">
      <alignment horizontal="center"/>
    </xf>
    <xf numFmtId="0" fontId="5" fillId="3" borderId="36" xfId="2" applyFont="1" applyBorder="1" applyAlignment="1" applyProtection="1">
      <alignment horizontal="center"/>
    </xf>
    <xf numFmtId="0" fontId="5" fillId="3" borderId="1" xfId="2" applyFont="1" applyBorder="1" applyAlignment="1" applyProtection="1">
      <alignment horizontal="center"/>
    </xf>
    <xf numFmtId="0" fontId="3" fillId="2" borderId="35" xfId="1" applyFont="1" applyBorder="1" applyAlignment="1" applyProtection="1">
      <alignment horizontal="right"/>
      <protection locked="0"/>
    </xf>
    <xf numFmtId="0" fontId="3" fillId="2" borderId="36" xfId="1" applyFont="1" applyBorder="1" applyAlignment="1" applyProtection="1">
      <alignment horizontal="right"/>
      <protection locked="0"/>
    </xf>
    <xf numFmtId="0" fontId="3" fillId="2" borderId="1" xfId="1" applyFont="1" applyBorder="1" applyAlignment="1" applyProtection="1">
      <alignment horizontal="right"/>
      <protection locked="0"/>
    </xf>
    <xf numFmtId="0" fontId="11" fillId="6" borderId="35" xfId="1" applyFont="1" applyFill="1" applyBorder="1" applyAlignment="1" applyProtection="1">
      <alignment horizontal="center" vertical="center"/>
      <protection locked="0"/>
    </xf>
    <xf numFmtId="0" fontId="11" fillId="6" borderId="36" xfId="1" applyFont="1" applyFill="1" applyBorder="1" applyAlignment="1" applyProtection="1">
      <alignment horizontal="center" vertical="center"/>
      <protection locked="0"/>
    </xf>
    <xf numFmtId="0" fontId="11" fillId="6" borderId="1" xfId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14" fontId="0" fillId="2" borderId="35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49" fontId="0" fillId="2" borderId="40" xfId="1" applyNumberFormat="1" applyFont="1" applyBorder="1" applyAlignment="1" applyProtection="1">
      <alignment horizontal="left" indent="1"/>
      <protection locked="0"/>
    </xf>
    <xf numFmtId="49" fontId="3" fillId="2" borderId="41" xfId="1" applyNumberFormat="1" applyBorder="1" applyAlignment="1" applyProtection="1">
      <alignment horizontal="left" indent="1"/>
      <protection locked="0"/>
    </xf>
    <xf numFmtId="49" fontId="3" fillId="2" borderId="42" xfId="1" applyNumberFormat="1" applyBorder="1" applyAlignment="1" applyProtection="1">
      <alignment horizontal="left" indent="1"/>
      <protection locked="0"/>
    </xf>
    <xf numFmtId="0" fontId="0" fillId="2" borderId="35" xfId="1" applyFont="1" applyBorder="1" applyAlignment="1" applyProtection="1">
      <alignment horizontal="center"/>
      <protection locked="0"/>
    </xf>
    <xf numFmtId="0" fontId="3" fillId="2" borderId="36" xfId="1" applyBorder="1" applyAlignment="1" applyProtection="1">
      <alignment horizontal="center"/>
      <protection locked="0"/>
    </xf>
    <xf numFmtId="0" fontId="3" fillId="2" borderId="38" xfId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5" xfId="0" applyBorder="1" applyAlignment="1" applyProtection="1">
      <alignment horizontal="left"/>
    </xf>
    <xf numFmtId="0" fontId="0" fillId="2" borderId="35" xfId="1" applyFont="1" applyBorder="1" applyAlignment="1" applyProtection="1">
      <alignment horizontal="right" vertical="center"/>
      <protection locked="0"/>
    </xf>
    <xf numFmtId="0" fontId="3" fillId="2" borderId="36" xfId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3" fillId="2" borderId="2" xfId="1" applyFont="1" applyBorder="1" applyAlignment="1" applyProtection="1">
      <alignment horizontal="right" vertical="center"/>
      <protection locked="0"/>
    </xf>
    <xf numFmtId="0" fontId="3" fillId="2" borderId="2" xfId="1" applyBorder="1" applyAlignment="1" applyProtection="1">
      <alignment horizontal="right" vertical="center"/>
      <protection locked="0"/>
    </xf>
    <xf numFmtId="0" fontId="3" fillId="2" borderId="20" xfId="1" applyFont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/>
    </xf>
    <xf numFmtId="0" fontId="3" fillId="2" borderId="34" xfId="1" applyFont="1" applyBorder="1" applyAlignment="1" applyProtection="1">
      <alignment horizontal="left"/>
      <protection locked="0"/>
    </xf>
    <xf numFmtId="0" fontId="3" fillId="2" borderId="36" xfId="1" applyBorder="1" applyAlignment="1" applyProtection="1">
      <alignment horizontal="left"/>
      <protection locked="0"/>
    </xf>
    <xf numFmtId="0" fontId="3" fillId="2" borderId="1" xfId="1" applyBorder="1" applyAlignment="1" applyProtection="1">
      <alignment horizontal="left"/>
      <protection locked="0"/>
    </xf>
    <xf numFmtId="0" fontId="5" fillId="0" borderId="14" xfId="0" applyFont="1" applyBorder="1" applyAlignment="1" applyProtection="1">
      <alignment horizontal="left" wrapText="1"/>
    </xf>
    <xf numFmtId="0" fontId="0" fillId="0" borderId="18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28" xfId="0" applyFont="1" applyBorder="1" applyAlignment="1" applyProtection="1">
      <alignment horizontal="left"/>
    </xf>
    <xf numFmtId="0" fontId="3" fillId="2" borderId="36" xfId="1" applyFont="1" applyBorder="1" applyAlignment="1" applyProtection="1">
      <alignment horizontal="left"/>
      <protection locked="0"/>
    </xf>
  </cellXfs>
  <cellStyles count="3">
    <cellStyle name="40% - Accent6" xfId="1" builtinId="51"/>
    <cellStyle name="Calculation" xfId="2" builtinId="2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showZeros="0" tabSelected="1" zoomScaleNormal="100" workbookViewId="0">
      <selection activeCell="J4" sqref="J4:N4"/>
    </sheetView>
  </sheetViews>
  <sheetFormatPr defaultRowHeight="15" x14ac:dyDescent="0.25"/>
  <cols>
    <col min="1" max="3" width="9.42578125" style="14" customWidth="1"/>
    <col min="4" max="4" width="12.28515625" style="14" customWidth="1"/>
    <col min="5" max="6" width="9.42578125" style="14" customWidth="1"/>
    <col min="7" max="7" width="12.42578125" style="14" customWidth="1"/>
    <col min="8" max="8" width="9.42578125" style="14" customWidth="1"/>
    <col min="9" max="9" width="11" style="14" customWidth="1"/>
    <col min="10" max="11" width="9.42578125" style="14" customWidth="1"/>
    <col min="12" max="12" width="9.85546875" style="14" customWidth="1"/>
    <col min="13" max="13" width="9.42578125" style="14" customWidth="1"/>
    <col min="14" max="14" width="9.85546875" style="14" customWidth="1"/>
    <col min="15" max="15" width="10.5703125" style="14" bestFit="1" customWidth="1"/>
    <col min="16" max="16384" width="9.140625" style="14"/>
  </cols>
  <sheetData>
    <row r="1" spans="1:14" s="13" customFormat="1" ht="23.25" x14ac:dyDescent="0.35">
      <c r="A1" s="12" t="s">
        <v>18</v>
      </c>
      <c r="J1" s="12" t="s">
        <v>11</v>
      </c>
      <c r="L1" s="12"/>
      <c r="M1" s="12">
        <f>YEAR</f>
        <v>2021</v>
      </c>
    </row>
    <row r="2" spans="1:14" s="13" customFormat="1" ht="17.25" customHeight="1" x14ac:dyDescent="0.35">
      <c r="A2" s="15" t="s">
        <v>117</v>
      </c>
      <c r="G2" s="12"/>
      <c r="I2" s="12"/>
      <c r="J2" s="12"/>
      <c r="L2" s="12"/>
    </row>
    <row r="3" spans="1:14" ht="17.25" customHeight="1" x14ac:dyDescent="0.3">
      <c r="A3" s="122" t="s">
        <v>160</v>
      </c>
    </row>
    <row r="4" spans="1:14" ht="23.25" x14ac:dyDescent="0.35">
      <c r="A4" s="15" t="s">
        <v>118</v>
      </c>
      <c r="J4" s="149"/>
      <c r="K4" s="150"/>
      <c r="L4" s="150"/>
      <c r="M4" s="150"/>
      <c r="N4" s="151"/>
    </row>
    <row r="5" spans="1:14" ht="15.75" thickBot="1" x14ac:dyDescent="0.3">
      <c r="A5" s="16"/>
    </row>
    <row r="6" spans="1:14" ht="19.5" thickBot="1" x14ac:dyDescent="0.35">
      <c r="A6" s="152" t="s">
        <v>32</v>
      </c>
      <c r="B6" s="153"/>
      <c r="C6" s="153"/>
      <c r="D6" s="153"/>
      <c r="E6" s="153"/>
      <c r="F6" s="153"/>
      <c r="G6" s="153"/>
      <c r="H6" s="154"/>
      <c r="I6" s="159" t="s">
        <v>12</v>
      </c>
      <c r="J6" s="160"/>
      <c r="K6" s="160"/>
      <c r="L6" s="160"/>
      <c r="M6" s="160"/>
      <c r="N6" s="161"/>
    </row>
    <row r="7" spans="1:14" ht="18.75" x14ac:dyDescent="0.3">
      <c r="A7" s="17"/>
      <c r="B7" s="18"/>
      <c r="C7" s="18"/>
      <c r="D7" s="18"/>
      <c r="E7" s="18"/>
      <c r="F7" s="18"/>
      <c r="G7" s="18"/>
      <c r="H7" s="19"/>
      <c r="I7" s="20"/>
      <c r="J7" s="21"/>
      <c r="K7" s="22"/>
      <c r="L7" s="23"/>
      <c r="M7" s="22"/>
      <c r="N7" s="24"/>
    </row>
    <row r="8" spans="1:14" s="29" customFormat="1" ht="18" customHeight="1" x14ac:dyDescent="0.3">
      <c r="A8" s="25" t="s">
        <v>33</v>
      </c>
      <c r="B8" s="175"/>
      <c r="C8" s="175"/>
      <c r="D8" s="175"/>
      <c r="E8" s="176"/>
      <c r="F8" s="176"/>
      <c r="G8" s="176"/>
      <c r="H8" s="19"/>
      <c r="I8" s="26" t="s">
        <v>35</v>
      </c>
      <c r="J8" s="27"/>
      <c r="K8" s="171"/>
      <c r="L8" s="172"/>
      <c r="M8" s="156"/>
      <c r="N8" s="28"/>
    </row>
    <row r="9" spans="1:14" ht="18" customHeight="1" x14ac:dyDescent="0.25">
      <c r="A9" s="26"/>
      <c r="B9" s="59"/>
      <c r="C9" s="59"/>
      <c r="D9" s="59"/>
      <c r="E9" s="58"/>
      <c r="F9" s="58"/>
      <c r="G9" s="58"/>
      <c r="H9" s="31"/>
      <c r="I9" s="26" t="s">
        <v>194</v>
      </c>
      <c r="J9" s="30"/>
      <c r="K9" s="171"/>
      <c r="L9" s="172"/>
      <c r="M9" s="156"/>
      <c r="N9" s="31"/>
    </row>
    <row r="10" spans="1:14" s="29" customFormat="1" ht="18" customHeight="1" x14ac:dyDescent="0.25">
      <c r="A10" s="32" t="s">
        <v>34</v>
      </c>
      <c r="B10" s="175"/>
      <c r="C10" s="175"/>
      <c r="D10" s="175"/>
      <c r="E10" s="176"/>
      <c r="F10" s="176"/>
      <c r="G10" s="176"/>
      <c r="H10" s="31"/>
      <c r="I10" s="32" t="s">
        <v>20</v>
      </c>
      <c r="J10" s="30"/>
      <c r="K10" s="30"/>
      <c r="L10" s="155"/>
      <c r="M10" s="156"/>
      <c r="N10" s="31"/>
    </row>
    <row r="11" spans="1:14" s="29" customFormat="1" ht="18" customHeight="1" x14ac:dyDescent="0.25">
      <c r="A11" s="33"/>
      <c r="B11" s="58"/>
      <c r="C11" s="58"/>
      <c r="D11" s="58"/>
      <c r="E11" s="58"/>
      <c r="F11" s="58"/>
      <c r="G11" s="58"/>
      <c r="H11" s="31"/>
      <c r="I11" s="32" t="s">
        <v>19</v>
      </c>
      <c r="J11" s="30"/>
      <c r="K11" s="30"/>
      <c r="L11" s="35"/>
      <c r="M11" s="133"/>
      <c r="N11" s="31"/>
    </row>
    <row r="12" spans="1:14" s="29" customFormat="1" ht="18" customHeight="1" x14ac:dyDescent="0.25">
      <c r="A12" s="26" t="s">
        <v>179</v>
      </c>
      <c r="B12" s="175"/>
      <c r="C12" s="175"/>
      <c r="D12" s="175"/>
      <c r="E12" s="176"/>
      <c r="F12" s="176"/>
      <c r="G12" s="176"/>
      <c r="H12" s="31"/>
      <c r="I12" s="32" t="s">
        <v>195</v>
      </c>
      <c r="J12" s="30"/>
      <c r="K12" s="30"/>
      <c r="L12" s="58"/>
      <c r="M12" s="3"/>
      <c r="N12" s="31"/>
    </row>
    <row r="13" spans="1:14" s="29" customFormat="1" ht="18" customHeight="1" thickBot="1" x14ac:dyDescent="0.3">
      <c r="A13" s="26"/>
      <c r="H13" s="31"/>
      <c r="N13" s="31"/>
    </row>
    <row r="14" spans="1:14" s="29" customFormat="1" ht="18" customHeight="1" x14ac:dyDescent="0.25">
      <c r="A14" s="26"/>
      <c r="B14" s="31"/>
      <c r="C14" s="126" t="str">
        <f>"Regional Organiser's honorarium of $" &amp; ROHon</f>
        <v>Regional Organiser's honorarium of $300</v>
      </c>
      <c r="D14" s="127"/>
      <c r="E14" s="127"/>
      <c r="F14" s="127"/>
      <c r="G14" s="127"/>
      <c r="H14" s="129"/>
      <c r="I14" s="126" t="str">
        <f xml:space="preserve"> "Hosting club's reimbursement of $" &amp; SUM(N23:N40)</f>
        <v>Hosting club's reimbursement of $0</v>
      </c>
      <c r="J14" s="127"/>
      <c r="K14" s="127"/>
      <c r="L14" s="127"/>
      <c r="M14" s="127"/>
      <c r="N14" s="129"/>
    </row>
    <row r="15" spans="1:14" s="29" customFormat="1" ht="18" customHeight="1" x14ac:dyDescent="0.25">
      <c r="A15" s="26"/>
      <c r="B15" s="31"/>
      <c r="C15" s="173" t="s">
        <v>185</v>
      </c>
      <c r="D15" s="174"/>
      <c r="E15" s="165"/>
      <c r="F15" s="166"/>
      <c r="G15" s="166"/>
      <c r="H15" s="167"/>
      <c r="I15" s="173" t="s">
        <v>185</v>
      </c>
      <c r="J15" s="174"/>
      <c r="K15" s="165"/>
      <c r="L15" s="166"/>
      <c r="M15" s="166"/>
      <c r="N15" s="167"/>
    </row>
    <row r="16" spans="1:14" s="29" customFormat="1" ht="18" customHeight="1" x14ac:dyDescent="0.25">
      <c r="A16" s="26"/>
      <c r="B16" s="31"/>
      <c r="C16" s="174" t="s">
        <v>187</v>
      </c>
      <c r="D16" s="174"/>
      <c r="E16" s="165"/>
      <c r="F16" s="166"/>
      <c r="G16" s="166"/>
      <c r="H16" s="167"/>
      <c r="I16" s="173" t="s">
        <v>187</v>
      </c>
      <c r="J16" s="174"/>
      <c r="K16" s="165"/>
      <c r="L16" s="166"/>
      <c r="M16" s="166"/>
      <c r="N16" s="167"/>
    </row>
    <row r="17" spans="1:15" ht="18" customHeight="1" thickBot="1" x14ac:dyDescent="0.3">
      <c r="A17" s="38"/>
      <c r="B17" s="39"/>
      <c r="C17" s="131" t="s">
        <v>188</v>
      </c>
      <c r="D17" s="134"/>
      <c r="E17" s="130" t="s">
        <v>189</v>
      </c>
      <c r="F17" s="162"/>
      <c r="G17" s="163"/>
      <c r="H17" s="164"/>
      <c r="I17" s="131" t="s">
        <v>188</v>
      </c>
      <c r="J17" s="134"/>
      <c r="K17" s="130" t="s">
        <v>189</v>
      </c>
      <c r="L17" s="162"/>
      <c r="M17" s="163"/>
      <c r="N17" s="164"/>
    </row>
    <row r="18" spans="1:15" ht="18" customHeight="1" thickBot="1" x14ac:dyDescent="0.3">
      <c r="A18" s="37"/>
      <c r="B18" s="30"/>
      <c r="C18" s="30"/>
      <c r="D18" s="30"/>
      <c r="E18" s="30"/>
      <c r="F18" s="40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18" customHeight="1" thickBot="1" x14ac:dyDescent="0.35">
      <c r="A19" s="157" t="s">
        <v>15</v>
      </c>
      <c r="B19" s="158"/>
      <c r="C19" s="158"/>
      <c r="D19" s="158"/>
      <c r="E19" s="158"/>
      <c r="F19" s="158"/>
      <c r="G19" s="158"/>
      <c r="H19" s="158"/>
      <c r="I19" s="153"/>
      <c r="J19" s="153"/>
      <c r="K19" s="153"/>
      <c r="L19" s="153"/>
      <c r="M19" s="153"/>
      <c r="N19" s="154"/>
    </row>
    <row r="20" spans="1:15" ht="18" customHeight="1" thickBot="1" x14ac:dyDescent="0.35">
      <c r="A20" s="152" t="s">
        <v>36</v>
      </c>
      <c r="B20" s="153"/>
      <c r="C20" s="153"/>
      <c r="D20" s="153"/>
      <c r="E20" s="153"/>
      <c r="F20" s="153"/>
      <c r="G20" s="153"/>
      <c r="H20" s="154"/>
      <c r="I20" s="41"/>
      <c r="J20" s="42"/>
      <c r="K20" s="42" t="s">
        <v>37</v>
      </c>
      <c r="L20" s="42"/>
      <c r="M20" s="42"/>
      <c r="N20" s="43"/>
    </row>
    <row r="21" spans="1:15" ht="75.75" customHeight="1" thickBot="1" x14ac:dyDescent="0.3">
      <c r="A21" s="44" t="s">
        <v>16</v>
      </c>
      <c r="B21" s="45"/>
      <c r="C21" s="46"/>
      <c r="D21" s="47" t="s">
        <v>182</v>
      </c>
      <c r="E21" s="48" t="str">
        <f>CONCATENATE("LEVY @ $",NSWBAlevy, " PER TABLE")</f>
        <v>LEVY @ $12 PER TABLE</v>
      </c>
      <c r="F21" s="98" t="s">
        <v>183</v>
      </c>
      <c r="G21" s="99" t="str">
        <f>CONCATENATE("REG FINAL ENTRY FEE $",RFFee," via CQE $",RFDFee," dir nom")</f>
        <v>REG FINAL ENTRY FEE $200 via CQE $240 dir nom</v>
      </c>
      <c r="H21" s="64" t="s">
        <v>17</v>
      </c>
      <c r="I21" s="182" t="s">
        <v>184</v>
      </c>
      <c r="J21" s="178"/>
      <c r="K21" s="178"/>
      <c r="L21" s="178"/>
      <c r="M21" s="178"/>
      <c r="N21" s="64" t="s">
        <v>17</v>
      </c>
      <c r="O21" s="30"/>
    </row>
    <row r="22" spans="1:15" x14ac:dyDescent="0.25">
      <c r="A22" s="138" t="str">
        <f>IF($J$4="","",HLOOKUP($J$4,'DO NOT TOUCH THIS SHEET'!$A$1:$M$17,2))</f>
        <v/>
      </c>
      <c r="B22" s="139"/>
      <c r="C22" s="140"/>
      <c r="D22" s="5"/>
      <c r="E22" s="49">
        <f t="shared" ref="E22:E39" si="0">D22*NSWBAlevy</f>
        <v>0</v>
      </c>
      <c r="F22" s="4"/>
      <c r="G22" s="66">
        <f t="shared" ref="G22:G39" si="1">IF(D22&gt;0,F22*RFFee,F22*RFDFee)</f>
        <v>0</v>
      </c>
      <c r="H22" s="67">
        <f>G22+E22</f>
        <v>0</v>
      </c>
      <c r="I22" s="183" t="s">
        <v>43</v>
      </c>
      <c r="J22" s="184"/>
      <c r="K22" s="184"/>
      <c r="L22" s="184"/>
      <c r="M22" s="185"/>
      <c r="N22" s="94">
        <f>ROHon</f>
        <v>300</v>
      </c>
      <c r="O22" s="52" t="str">
        <f>IF(AND(D22=0,F22&gt;3),"MAX 3 TEAMS CAN BE NOMINATED BY A CLUB","")</f>
        <v/>
      </c>
    </row>
    <row r="23" spans="1:15" x14ac:dyDescent="0.25">
      <c r="A23" s="138" t="str">
        <f>IF($J$4="","",HLOOKUP($J$4,'DO NOT TOUCH THIS SHEET'!$A$1:$M$17,3))</f>
        <v/>
      </c>
      <c r="B23" s="139"/>
      <c r="C23" s="140"/>
      <c r="D23" s="3"/>
      <c r="E23" s="49">
        <f t="shared" si="0"/>
        <v>0</v>
      </c>
      <c r="F23" s="2"/>
      <c r="G23" s="66">
        <f t="shared" si="1"/>
        <v>0</v>
      </c>
      <c r="H23" s="68">
        <f t="shared" ref="H23:H40" si="2">G23+E23</f>
        <v>0</v>
      </c>
      <c r="I23" s="168" t="s">
        <v>38</v>
      </c>
      <c r="J23" s="169"/>
      <c r="K23" s="169"/>
      <c r="L23" s="169"/>
      <c r="M23" s="170"/>
      <c r="N23" s="108"/>
      <c r="O23" s="52" t="str">
        <f t="shared" ref="O23:O39" si="3">IF(AND(D23=0,F23&gt;3),"MAX 3 TEAMS CAN BE NOMINATED BY A CLUB","")</f>
        <v/>
      </c>
    </row>
    <row r="24" spans="1:15" x14ac:dyDescent="0.25">
      <c r="A24" s="138" t="str">
        <f>IF($J$4="","",HLOOKUP($J$4,'DO NOT TOUCH THIS SHEET'!$A$1:$M$17,4))</f>
        <v/>
      </c>
      <c r="B24" s="139"/>
      <c r="C24" s="140"/>
      <c r="D24" s="3"/>
      <c r="E24" s="49">
        <f t="shared" si="0"/>
        <v>0</v>
      </c>
      <c r="F24" s="2"/>
      <c r="G24" s="66">
        <f t="shared" si="1"/>
        <v>0</v>
      </c>
      <c r="H24" s="68">
        <f t="shared" si="2"/>
        <v>0</v>
      </c>
      <c r="I24" s="168" t="s">
        <v>39</v>
      </c>
      <c r="J24" s="169"/>
      <c r="K24" s="169"/>
      <c r="L24" s="169"/>
      <c r="M24" s="170"/>
      <c r="N24" s="70"/>
      <c r="O24" s="52" t="str">
        <f t="shared" si="3"/>
        <v/>
      </c>
    </row>
    <row r="25" spans="1:15" x14ac:dyDescent="0.25">
      <c r="A25" s="138" t="str">
        <f>IF($J$4="","",HLOOKUP($J$4,'DO NOT TOUCH THIS SHEET'!$A$1:$M$17,5))</f>
        <v/>
      </c>
      <c r="B25" s="139"/>
      <c r="C25" s="140"/>
      <c r="D25" s="3"/>
      <c r="E25" s="49">
        <f t="shared" si="0"/>
        <v>0</v>
      </c>
      <c r="F25" s="2"/>
      <c r="G25" s="66">
        <f t="shared" si="1"/>
        <v>0</v>
      </c>
      <c r="H25" s="68">
        <f t="shared" si="2"/>
        <v>0</v>
      </c>
      <c r="I25" s="168" t="s">
        <v>191</v>
      </c>
      <c r="J25" s="169"/>
      <c r="K25" s="169"/>
      <c r="L25" s="169"/>
      <c r="M25" s="170"/>
      <c r="N25" s="70"/>
      <c r="O25" s="52" t="str">
        <f t="shared" si="3"/>
        <v/>
      </c>
    </row>
    <row r="26" spans="1:15" x14ac:dyDescent="0.25">
      <c r="A26" s="138" t="str">
        <f>IF($J$4="","",HLOOKUP($J$4,'DO NOT TOUCH THIS SHEET'!$A$1:$M$17,6))</f>
        <v/>
      </c>
      <c r="B26" s="139"/>
      <c r="C26" s="140"/>
      <c r="D26" s="3"/>
      <c r="E26" s="49">
        <f t="shared" si="0"/>
        <v>0</v>
      </c>
      <c r="F26" s="60"/>
      <c r="G26" s="66">
        <f t="shared" si="1"/>
        <v>0</v>
      </c>
      <c r="H26" s="68">
        <f t="shared" si="2"/>
        <v>0</v>
      </c>
      <c r="I26" s="168" t="s">
        <v>40</v>
      </c>
      <c r="J26" s="169"/>
      <c r="K26" s="169"/>
      <c r="L26" s="169"/>
      <c r="M26" s="170"/>
      <c r="N26" s="70"/>
      <c r="O26" s="52" t="str">
        <f t="shared" si="3"/>
        <v/>
      </c>
    </row>
    <row r="27" spans="1:15" x14ac:dyDescent="0.25">
      <c r="A27" s="138" t="str">
        <f>IF($J$4="","",HLOOKUP($J$4,'DO NOT TOUCH THIS SHEET'!$A$1:$M$17,7))</f>
        <v/>
      </c>
      <c r="B27" s="139"/>
      <c r="C27" s="140"/>
      <c r="D27" s="3"/>
      <c r="E27" s="49">
        <f t="shared" si="0"/>
        <v>0</v>
      </c>
      <c r="F27" s="2"/>
      <c r="G27" s="66">
        <f t="shared" si="1"/>
        <v>0</v>
      </c>
      <c r="H27" s="68">
        <f t="shared" si="2"/>
        <v>0</v>
      </c>
      <c r="I27" s="168" t="s">
        <v>126</v>
      </c>
      <c r="J27" s="169"/>
      <c r="K27" s="169"/>
      <c r="L27" s="169"/>
      <c r="M27" s="170"/>
      <c r="N27" s="70"/>
      <c r="O27" s="52" t="str">
        <f t="shared" si="3"/>
        <v/>
      </c>
    </row>
    <row r="28" spans="1:15" x14ac:dyDescent="0.25">
      <c r="A28" s="138" t="str">
        <f>IF($J$4="","",HLOOKUP($J$4,'DO NOT TOUCH THIS SHEET'!$A$1:$M$17,8))</f>
        <v/>
      </c>
      <c r="B28" s="139"/>
      <c r="C28" s="140"/>
      <c r="D28" s="3"/>
      <c r="E28" s="49">
        <f t="shared" si="0"/>
        <v>0</v>
      </c>
      <c r="F28" s="60"/>
      <c r="G28" s="66">
        <f t="shared" si="1"/>
        <v>0</v>
      </c>
      <c r="H28" s="68">
        <f t="shared" si="2"/>
        <v>0</v>
      </c>
      <c r="I28" s="168" t="s">
        <v>129</v>
      </c>
      <c r="J28" s="169"/>
      <c r="K28" s="169"/>
      <c r="L28" s="169"/>
      <c r="M28" s="170"/>
      <c r="N28" s="94"/>
      <c r="O28" s="52" t="str">
        <f t="shared" si="3"/>
        <v/>
      </c>
    </row>
    <row r="29" spans="1:15" x14ac:dyDescent="0.25">
      <c r="A29" s="138" t="str">
        <f>IF($J$4="","",HLOOKUP($J$4,'DO NOT TOUCH THIS SHEET'!$A$1:$M$17,9))</f>
        <v/>
      </c>
      <c r="B29" s="139"/>
      <c r="C29" s="140"/>
      <c r="D29" s="3"/>
      <c r="E29" s="49">
        <f t="shared" si="0"/>
        <v>0</v>
      </c>
      <c r="F29" s="60"/>
      <c r="G29" s="66">
        <f t="shared" si="1"/>
        <v>0</v>
      </c>
      <c r="H29" s="68">
        <f t="shared" si="2"/>
        <v>0</v>
      </c>
      <c r="I29" s="189"/>
      <c r="J29" s="189"/>
      <c r="K29" s="189"/>
      <c r="L29" s="189"/>
      <c r="M29" s="189"/>
      <c r="N29" s="70"/>
      <c r="O29" s="52" t="str">
        <f t="shared" si="3"/>
        <v/>
      </c>
    </row>
    <row r="30" spans="1:15" x14ac:dyDescent="0.25">
      <c r="A30" s="138" t="str">
        <f>IF($J$4="","",HLOOKUP($J$4,'DO NOT TOUCH THIS SHEET'!$A$1:$M$17,10))</f>
        <v/>
      </c>
      <c r="B30" s="139"/>
      <c r="C30" s="140"/>
      <c r="D30" s="2"/>
      <c r="E30" s="49">
        <f t="shared" si="0"/>
        <v>0</v>
      </c>
      <c r="F30" s="60"/>
      <c r="G30" s="66">
        <f t="shared" si="1"/>
        <v>0</v>
      </c>
      <c r="H30" s="68">
        <f t="shared" si="2"/>
        <v>0</v>
      </c>
      <c r="I30" s="189"/>
      <c r="J30" s="189"/>
      <c r="K30" s="189"/>
      <c r="L30" s="189"/>
      <c r="M30" s="189"/>
      <c r="N30" s="70"/>
      <c r="O30" s="52" t="str">
        <f t="shared" si="3"/>
        <v/>
      </c>
    </row>
    <row r="31" spans="1:15" x14ac:dyDescent="0.25">
      <c r="A31" s="138" t="str">
        <f>IF($J$4="","",HLOOKUP($J$4,'DO NOT TOUCH THIS SHEET'!$A$1:$M$17,11))</f>
        <v/>
      </c>
      <c r="B31" s="139"/>
      <c r="C31" s="140"/>
      <c r="D31" s="2"/>
      <c r="E31" s="49">
        <f t="shared" si="0"/>
        <v>0</v>
      </c>
      <c r="F31" s="60"/>
      <c r="G31" s="66">
        <f t="shared" si="1"/>
        <v>0</v>
      </c>
      <c r="H31" s="68">
        <f t="shared" si="2"/>
        <v>0</v>
      </c>
      <c r="I31" s="189"/>
      <c r="J31" s="189"/>
      <c r="K31" s="189"/>
      <c r="L31" s="189"/>
      <c r="M31" s="189"/>
      <c r="N31" s="70"/>
      <c r="O31" s="52" t="str">
        <f t="shared" si="3"/>
        <v/>
      </c>
    </row>
    <row r="32" spans="1:15" x14ac:dyDescent="0.25">
      <c r="A32" s="138" t="str">
        <f>IF($J$4="","",HLOOKUP($J$4,'DO NOT TOUCH THIS SHEET'!$A$1:$M$17,12))</f>
        <v/>
      </c>
      <c r="B32" s="139"/>
      <c r="C32" s="140"/>
      <c r="D32" s="2"/>
      <c r="E32" s="49">
        <f t="shared" si="0"/>
        <v>0</v>
      </c>
      <c r="F32" s="60"/>
      <c r="G32" s="66">
        <f t="shared" si="1"/>
        <v>0</v>
      </c>
      <c r="H32" s="68">
        <f t="shared" si="2"/>
        <v>0</v>
      </c>
      <c r="I32" s="189"/>
      <c r="J32" s="189"/>
      <c r="K32" s="189"/>
      <c r="L32" s="189"/>
      <c r="M32" s="189"/>
      <c r="N32" s="70"/>
      <c r="O32" s="52" t="str">
        <f t="shared" si="3"/>
        <v/>
      </c>
    </row>
    <row r="33" spans="1:15" x14ac:dyDescent="0.25">
      <c r="A33" s="138" t="str">
        <f>IF($J$4="","",HLOOKUP($J$4,'DO NOT TOUCH THIS SHEET'!$A$1:$M$17,13))</f>
        <v/>
      </c>
      <c r="B33" s="139"/>
      <c r="C33" s="140"/>
      <c r="D33" s="2"/>
      <c r="E33" s="49">
        <f t="shared" si="0"/>
        <v>0</v>
      </c>
      <c r="F33" s="60"/>
      <c r="G33" s="66">
        <f t="shared" si="1"/>
        <v>0</v>
      </c>
      <c r="H33" s="68">
        <f t="shared" si="2"/>
        <v>0</v>
      </c>
      <c r="I33" s="189"/>
      <c r="J33" s="189"/>
      <c r="K33" s="189"/>
      <c r="L33" s="189"/>
      <c r="M33" s="189"/>
      <c r="N33" s="70"/>
      <c r="O33" s="52" t="str">
        <f t="shared" si="3"/>
        <v/>
      </c>
    </row>
    <row r="34" spans="1:15" x14ac:dyDescent="0.25">
      <c r="A34" s="138" t="str">
        <f>IF($J$4="","",HLOOKUP($J$4,'DO NOT TOUCH THIS SHEET'!$A$1:$M$17,14))</f>
        <v/>
      </c>
      <c r="B34" s="139"/>
      <c r="C34" s="140"/>
      <c r="D34" s="60"/>
      <c r="E34" s="49">
        <f t="shared" si="0"/>
        <v>0</v>
      </c>
      <c r="F34" s="60"/>
      <c r="G34" s="66">
        <f t="shared" si="1"/>
        <v>0</v>
      </c>
      <c r="H34" s="68">
        <f t="shared" si="2"/>
        <v>0</v>
      </c>
      <c r="I34" s="189"/>
      <c r="J34" s="189"/>
      <c r="K34" s="189"/>
      <c r="L34" s="189"/>
      <c r="M34" s="189"/>
      <c r="N34" s="70"/>
      <c r="O34" s="52" t="str">
        <f t="shared" si="3"/>
        <v/>
      </c>
    </row>
    <row r="35" spans="1:15" x14ac:dyDescent="0.25">
      <c r="A35" s="138" t="str">
        <f>IF($J$4="","",HLOOKUP($J$4,'DO NOT TOUCH THIS SHEET'!$A$1:$M$17,15))</f>
        <v/>
      </c>
      <c r="B35" s="139"/>
      <c r="C35" s="140"/>
      <c r="D35" s="2"/>
      <c r="E35" s="49">
        <f t="shared" si="0"/>
        <v>0</v>
      </c>
      <c r="F35" s="120"/>
      <c r="G35" s="66">
        <f t="shared" si="1"/>
        <v>0</v>
      </c>
      <c r="H35" s="68">
        <f t="shared" si="2"/>
        <v>0</v>
      </c>
      <c r="I35" s="189"/>
      <c r="J35" s="189"/>
      <c r="K35" s="189"/>
      <c r="L35" s="189"/>
      <c r="M35" s="189"/>
      <c r="N35" s="70"/>
      <c r="O35" s="52" t="str">
        <f t="shared" si="3"/>
        <v/>
      </c>
    </row>
    <row r="36" spans="1:15" x14ac:dyDescent="0.25">
      <c r="A36" s="138" t="str">
        <f>IF($J$4="","",HLOOKUP($J$4,'DO NOT TOUCH THIS SHEET'!$A$1:$M$17,16))</f>
        <v/>
      </c>
      <c r="B36" s="139"/>
      <c r="C36" s="140"/>
      <c r="D36" s="60"/>
      <c r="E36" s="49">
        <f t="shared" si="0"/>
        <v>0</v>
      </c>
      <c r="F36" s="60"/>
      <c r="G36" s="66">
        <f t="shared" si="1"/>
        <v>0</v>
      </c>
      <c r="H36" s="68">
        <f>G36+E36</f>
        <v>0</v>
      </c>
      <c r="I36" s="189"/>
      <c r="J36" s="189"/>
      <c r="K36" s="189"/>
      <c r="L36" s="189"/>
      <c r="M36" s="189"/>
      <c r="N36" s="70"/>
      <c r="O36" s="52" t="str">
        <f t="shared" si="3"/>
        <v/>
      </c>
    </row>
    <row r="37" spans="1:15" x14ac:dyDescent="0.25">
      <c r="A37" s="138" t="str">
        <f>IF($J$4="","",HLOOKUP($J$4,'DO NOT TOUCH THIS SHEET'!$A$1:$M$17,17))</f>
        <v/>
      </c>
      <c r="B37" s="139"/>
      <c r="C37" s="140"/>
      <c r="D37" s="60"/>
      <c r="E37" s="49">
        <f t="shared" si="0"/>
        <v>0</v>
      </c>
      <c r="F37" s="60"/>
      <c r="G37" s="66">
        <f t="shared" si="1"/>
        <v>0</v>
      </c>
      <c r="H37" s="68">
        <f t="shared" si="2"/>
        <v>0</v>
      </c>
      <c r="I37" s="189"/>
      <c r="J37" s="189"/>
      <c r="K37" s="189"/>
      <c r="L37" s="189"/>
      <c r="M37" s="189"/>
      <c r="N37" s="70"/>
      <c r="O37" s="52" t="str">
        <f t="shared" si="3"/>
        <v/>
      </c>
    </row>
    <row r="38" spans="1:15" x14ac:dyDescent="0.25">
      <c r="A38" s="179"/>
      <c r="B38" s="180"/>
      <c r="C38" s="181"/>
      <c r="D38" s="60"/>
      <c r="E38" s="49">
        <f t="shared" si="0"/>
        <v>0</v>
      </c>
      <c r="F38" s="60"/>
      <c r="G38" s="66">
        <f t="shared" si="1"/>
        <v>0</v>
      </c>
      <c r="H38" s="68">
        <f t="shared" si="2"/>
        <v>0</v>
      </c>
      <c r="I38" s="189"/>
      <c r="J38" s="189"/>
      <c r="K38" s="189"/>
      <c r="L38" s="189"/>
      <c r="M38" s="189"/>
      <c r="N38" s="70"/>
      <c r="O38" s="52" t="str">
        <f t="shared" si="3"/>
        <v/>
      </c>
    </row>
    <row r="39" spans="1:15" x14ac:dyDescent="0.25">
      <c r="A39" s="100"/>
      <c r="B39" s="61"/>
      <c r="C39" s="62"/>
      <c r="D39" s="110"/>
      <c r="E39" s="111">
        <f t="shared" si="0"/>
        <v>0</v>
      </c>
      <c r="F39" s="63"/>
      <c r="G39" s="66">
        <f t="shared" si="1"/>
        <v>0</v>
      </c>
      <c r="H39" s="68">
        <f t="shared" si="2"/>
        <v>0</v>
      </c>
      <c r="I39" s="65"/>
      <c r="J39" s="65"/>
      <c r="K39" s="65"/>
      <c r="L39" s="65"/>
      <c r="M39" s="65"/>
      <c r="N39" s="71"/>
      <c r="O39" s="52" t="str">
        <f t="shared" si="3"/>
        <v/>
      </c>
    </row>
    <row r="40" spans="1:15" ht="15.75" thickBot="1" x14ac:dyDescent="0.3">
      <c r="A40" s="188" t="str">
        <f>CONCATENATE("DIRECT ENTRIES @ $",RFDFee)</f>
        <v>DIRECT ENTRIES @ $240</v>
      </c>
      <c r="B40" s="188"/>
      <c r="C40" s="188"/>
      <c r="D40" s="116"/>
      <c r="E40" s="117"/>
      <c r="F40" s="112"/>
      <c r="G40" s="113">
        <f>F40*RFDFee</f>
        <v>0</v>
      </c>
      <c r="H40" s="69">
        <f t="shared" si="2"/>
        <v>0</v>
      </c>
      <c r="I40" s="177"/>
      <c r="J40" s="177"/>
      <c r="K40" s="177"/>
      <c r="L40" s="177"/>
      <c r="M40" s="177"/>
      <c r="N40" s="71"/>
    </row>
    <row r="41" spans="1:15" ht="15.75" thickBot="1" x14ac:dyDescent="0.3">
      <c r="A41" s="186" t="s">
        <v>115</v>
      </c>
      <c r="B41" s="178"/>
      <c r="C41" s="187"/>
      <c r="D41" s="114">
        <f>SUM(D22:D40)</f>
        <v>0</v>
      </c>
      <c r="E41" s="114">
        <f>SUM(E22:E40)</f>
        <v>0</v>
      </c>
      <c r="F41" s="114">
        <f>SUM(F22:F40)</f>
        <v>0</v>
      </c>
      <c r="G41" s="115">
        <f>SUM(G22:G40)</f>
        <v>0</v>
      </c>
      <c r="H41" s="64">
        <f>SUM(H22:H40)</f>
        <v>0</v>
      </c>
      <c r="I41" s="178" t="s">
        <v>116</v>
      </c>
      <c r="J41" s="178"/>
      <c r="K41" s="178"/>
      <c r="L41" s="178"/>
      <c r="M41" s="178"/>
      <c r="N41" s="64">
        <f>SUM(N22:N40)</f>
        <v>300</v>
      </c>
    </row>
    <row r="42" spans="1:15" x14ac:dyDescent="0.25">
      <c r="A42" s="126"/>
      <c r="B42" s="127"/>
      <c r="C42" s="127"/>
      <c r="D42" s="128"/>
      <c r="E42" s="128"/>
      <c r="F42" s="128"/>
      <c r="G42" s="128"/>
      <c r="H42" s="21"/>
    </row>
    <row r="43" spans="1:15" x14ac:dyDescent="0.25">
      <c r="A43" s="97" t="s">
        <v>42</v>
      </c>
      <c r="B43" s="50"/>
      <c r="C43" s="50"/>
      <c r="D43" s="50"/>
      <c r="E43" s="50"/>
      <c r="F43" s="50"/>
      <c r="G43" s="37"/>
      <c r="H43" s="37"/>
      <c r="I43" s="51"/>
      <c r="J43" s="51"/>
      <c r="M43" s="30"/>
      <c r="N43" s="91">
        <f>H41</f>
        <v>0</v>
      </c>
    </row>
    <row r="44" spans="1:15" ht="15.75" thickBot="1" x14ac:dyDescent="0.3">
      <c r="A44" s="97" t="s">
        <v>41</v>
      </c>
      <c r="B44" s="50"/>
      <c r="C44" s="50"/>
      <c r="D44" s="50"/>
      <c r="E44" s="50"/>
      <c r="F44" s="50"/>
      <c r="G44" s="37"/>
      <c r="H44" s="37"/>
      <c r="I44" s="51"/>
      <c r="J44" s="51"/>
      <c r="M44" s="30"/>
      <c r="N44" s="92">
        <f>N41</f>
        <v>300</v>
      </c>
    </row>
    <row r="45" spans="1:15" ht="15.75" thickBot="1" x14ac:dyDescent="0.3">
      <c r="A45" s="97" t="s">
        <v>192</v>
      </c>
      <c r="B45" s="50"/>
      <c r="C45" s="50"/>
      <c r="D45" s="50"/>
      <c r="E45" s="50"/>
      <c r="F45" s="50"/>
      <c r="G45" s="37"/>
      <c r="H45" s="37"/>
      <c r="I45" s="51"/>
      <c r="J45" s="51"/>
      <c r="M45" s="30"/>
      <c r="N45" s="93">
        <f>N43-N44</f>
        <v>-300</v>
      </c>
    </row>
    <row r="46" spans="1:15" x14ac:dyDescent="0.25">
      <c r="A46" s="97"/>
      <c r="B46" s="50"/>
      <c r="C46" s="50"/>
      <c r="D46" s="50"/>
      <c r="E46" s="50"/>
      <c r="F46" s="50"/>
      <c r="G46" s="37"/>
      <c r="H46" s="37"/>
      <c r="I46" s="51"/>
      <c r="J46" s="51"/>
      <c r="M46" s="30"/>
      <c r="N46" s="132"/>
    </row>
    <row r="47" spans="1:15" x14ac:dyDescent="0.25">
      <c r="A47" s="97" t="s">
        <v>196</v>
      </c>
      <c r="B47" s="37"/>
      <c r="C47" s="37"/>
      <c r="D47" s="37"/>
      <c r="E47" s="30"/>
      <c r="F47" s="30"/>
      <c r="G47" s="30"/>
      <c r="H47" s="30"/>
      <c r="I47" s="16"/>
    </row>
    <row r="48" spans="1:15" x14ac:dyDescent="0.25">
      <c r="A48" s="50"/>
      <c r="B48" s="16" t="s">
        <v>186</v>
      </c>
      <c r="C48" s="16"/>
      <c r="D48" s="16"/>
      <c r="I48" s="16"/>
    </row>
    <row r="49" spans="1:15" x14ac:dyDescent="0.25">
      <c r="A49" s="16"/>
      <c r="B49" s="16" t="s">
        <v>190</v>
      </c>
      <c r="C49" s="16"/>
      <c r="D49" s="16"/>
      <c r="I49" s="16"/>
    </row>
    <row r="50" spans="1:15" x14ac:dyDescent="0.25">
      <c r="A50" s="16"/>
      <c r="B50" s="16" t="s">
        <v>0</v>
      </c>
      <c r="C50" s="16"/>
      <c r="D50" s="16"/>
      <c r="I50" s="16"/>
    </row>
    <row r="51" spans="1:15" x14ac:dyDescent="0.25">
      <c r="A51" s="16"/>
      <c r="B51" s="16" t="s">
        <v>47</v>
      </c>
      <c r="C51" s="16"/>
      <c r="D51" s="16"/>
      <c r="I51" s="16"/>
      <c r="L51" s="56"/>
      <c r="M51" s="57"/>
    </row>
    <row r="52" spans="1:15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0"/>
    </row>
    <row r="53" spans="1:15" ht="15.75" thickBot="1" x14ac:dyDescent="0.3">
      <c r="A53" s="37" t="s">
        <v>127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5" x14ac:dyDescent="0.25">
      <c r="A54" s="83"/>
      <c r="B54" s="84"/>
      <c r="C54" s="84"/>
      <c r="D54" s="84"/>
      <c r="E54" s="84"/>
      <c r="F54" s="84"/>
      <c r="G54" s="85"/>
      <c r="H54" s="85"/>
      <c r="I54" s="86"/>
      <c r="J54" s="86"/>
      <c r="K54" s="87"/>
      <c r="L54" s="87"/>
      <c r="M54" s="106" t="s">
        <v>132</v>
      </c>
      <c r="N54" s="107" t="s">
        <v>136</v>
      </c>
    </row>
    <row r="55" spans="1:15" x14ac:dyDescent="0.25">
      <c r="A55" s="95" t="s">
        <v>134</v>
      </c>
      <c r="B55" s="73"/>
      <c r="C55" s="73"/>
      <c r="D55" s="73"/>
      <c r="E55" s="73"/>
      <c r="F55" s="73"/>
      <c r="G55" s="74"/>
      <c r="H55" s="74"/>
      <c r="I55" s="75"/>
      <c r="J55" s="75"/>
      <c r="K55" s="76"/>
      <c r="L55" s="76"/>
      <c r="M55" s="101">
        <f>N43</f>
        <v>0</v>
      </c>
      <c r="N55" s="90">
        <f>ROUND(M55*10/11,2)</f>
        <v>0</v>
      </c>
    </row>
    <row r="56" spans="1:15" x14ac:dyDescent="0.25">
      <c r="A56" s="95"/>
      <c r="B56" s="73"/>
      <c r="C56" s="73"/>
      <c r="D56" s="73"/>
      <c r="E56" s="73"/>
      <c r="F56" s="73"/>
      <c r="G56" s="74"/>
      <c r="H56" s="74"/>
      <c r="I56" s="75"/>
      <c r="J56" s="75"/>
      <c r="K56" s="76"/>
      <c r="L56" s="76"/>
      <c r="M56" s="76"/>
      <c r="N56" s="104"/>
    </row>
    <row r="57" spans="1:15" x14ac:dyDescent="0.25">
      <c r="A57" s="95" t="s">
        <v>133</v>
      </c>
      <c r="B57" s="73"/>
      <c r="C57" s="73"/>
      <c r="D57" s="73"/>
      <c r="E57" s="73"/>
      <c r="F57" s="73"/>
      <c r="G57" s="74"/>
      <c r="H57" s="74"/>
      <c r="I57" s="75"/>
      <c r="J57" s="75"/>
      <c r="K57" s="76"/>
      <c r="L57" s="76"/>
      <c r="M57" s="101">
        <f>N44</f>
        <v>300</v>
      </c>
      <c r="N57" s="90">
        <f>M57</f>
        <v>300</v>
      </c>
    </row>
    <row r="58" spans="1:15" x14ac:dyDescent="0.25">
      <c r="A58" s="95" t="s">
        <v>135</v>
      </c>
      <c r="B58" s="73"/>
      <c r="C58" s="73"/>
      <c r="D58" s="73"/>
      <c r="E58" s="73"/>
      <c r="F58" s="73"/>
      <c r="G58" s="74"/>
      <c r="H58" s="74"/>
      <c r="I58" s="75"/>
      <c r="J58" s="75"/>
      <c r="K58" s="76"/>
      <c r="L58" s="76"/>
      <c r="M58" s="76"/>
      <c r="N58" s="88"/>
    </row>
    <row r="59" spans="1:15" x14ac:dyDescent="0.25">
      <c r="A59" s="72"/>
      <c r="B59" s="76" t="s">
        <v>113</v>
      </c>
      <c r="C59" s="73"/>
      <c r="D59" s="73"/>
      <c r="E59" s="73"/>
      <c r="F59" s="73"/>
      <c r="G59" s="74"/>
      <c r="H59" s="74"/>
      <c r="I59" s="75"/>
      <c r="J59" s="76"/>
      <c r="K59" s="77">
        <f>IF(J4="",0,VLOOKUP(J4,'DO NOT TOUCH THIS SHEET'!A22:B31,2))</f>
        <v>0</v>
      </c>
      <c r="L59" s="78" t="str">
        <f>CONCATENATE("@$",NFFee)</f>
        <v>@$750</v>
      </c>
      <c r="M59" s="101">
        <f>K59*NFFee</f>
        <v>0</v>
      </c>
      <c r="N59" s="90">
        <f>ROUND(M59*10/11,2)</f>
        <v>0</v>
      </c>
    </row>
    <row r="60" spans="1:15" x14ac:dyDescent="0.25">
      <c r="A60" s="72"/>
      <c r="B60" s="76" t="s">
        <v>128</v>
      </c>
      <c r="C60" s="73"/>
      <c r="D60" s="73"/>
      <c r="E60" s="73"/>
      <c r="F60" s="73"/>
      <c r="G60" s="74"/>
      <c r="H60" s="74"/>
      <c r="I60" s="75"/>
      <c r="J60" s="75"/>
      <c r="K60" s="77">
        <f>D41</f>
        <v>0</v>
      </c>
      <c r="L60" s="78" t="str">
        <f>CONCATENATE("@$",ABFLevy)</f>
        <v>@$10</v>
      </c>
      <c r="M60" s="101">
        <f>K60*ABFLevy</f>
        <v>0</v>
      </c>
      <c r="N60" s="90">
        <f>ROUND(M60*10/11,2)</f>
        <v>0</v>
      </c>
    </row>
    <row r="61" spans="1:15" x14ac:dyDescent="0.25">
      <c r="A61" s="72"/>
      <c r="B61" s="76" t="s">
        <v>114</v>
      </c>
      <c r="C61" s="73"/>
      <c r="D61" s="73"/>
      <c r="E61" s="73"/>
      <c r="F61" s="73"/>
      <c r="G61" s="74"/>
      <c r="H61" s="74"/>
      <c r="I61" s="75"/>
      <c r="J61" s="75"/>
      <c r="K61" s="77">
        <f>M12</f>
        <v>0</v>
      </c>
      <c r="L61" s="78" t="str">
        <f>CONCATENATE("@$",GoldMP)</f>
        <v>@$1.28</v>
      </c>
      <c r="M61" s="101">
        <f>K61*GoldMP</f>
        <v>0</v>
      </c>
      <c r="N61" s="90">
        <f>ROUND(M61*10/11,2)</f>
        <v>0</v>
      </c>
    </row>
    <row r="62" spans="1:15" x14ac:dyDescent="0.25">
      <c r="A62" s="79" t="s">
        <v>139</v>
      </c>
      <c r="B62" s="73"/>
      <c r="C62" s="73"/>
      <c r="D62" s="73"/>
      <c r="E62" s="73"/>
      <c r="F62" s="73"/>
      <c r="G62" s="74"/>
      <c r="H62" s="74"/>
      <c r="I62" s="75"/>
      <c r="J62" s="75"/>
      <c r="K62" s="76"/>
      <c r="L62" s="76"/>
      <c r="M62" s="96"/>
      <c r="N62" s="102"/>
    </row>
    <row r="63" spans="1:15" x14ac:dyDescent="0.25">
      <c r="A63" s="72" t="s">
        <v>138</v>
      </c>
      <c r="B63" s="73"/>
      <c r="C63" s="73"/>
      <c r="D63" s="73"/>
      <c r="E63" s="73"/>
      <c r="F63" s="73"/>
      <c r="G63" s="74"/>
      <c r="H63" s="74"/>
      <c r="I63" s="75"/>
      <c r="J63" s="75"/>
      <c r="K63" s="76"/>
      <c r="L63" s="76"/>
      <c r="M63" s="103">
        <f>M55-SUM(M57:M62)</f>
        <v>-300</v>
      </c>
      <c r="N63" s="103">
        <f>N55-SUM(N57:N62)</f>
        <v>-300</v>
      </c>
    </row>
    <row r="64" spans="1:15" x14ac:dyDescent="0.25">
      <c r="A64" s="79" t="s">
        <v>46</v>
      </c>
      <c r="B64" s="73"/>
      <c r="C64" s="73"/>
      <c r="D64" s="73"/>
      <c r="E64" s="73"/>
      <c r="F64" s="73"/>
      <c r="G64" s="74"/>
      <c r="H64" s="74"/>
      <c r="I64" s="75"/>
      <c r="J64" s="75"/>
      <c r="K64" s="76"/>
      <c r="L64" s="76"/>
      <c r="M64" s="74"/>
      <c r="N64" s="88"/>
    </row>
    <row r="65" spans="1:14" x14ac:dyDescent="0.25">
      <c r="A65" s="79"/>
      <c r="B65" s="73"/>
      <c r="C65" s="73"/>
      <c r="D65" s="73"/>
      <c r="E65" s="73"/>
      <c r="F65" s="73"/>
      <c r="G65" s="74"/>
      <c r="H65" s="74"/>
      <c r="I65" s="75"/>
      <c r="J65" s="75"/>
      <c r="K65" s="76"/>
      <c r="L65" s="76"/>
      <c r="M65" s="74"/>
      <c r="N65" s="88"/>
    </row>
    <row r="66" spans="1:14" x14ac:dyDescent="0.25">
      <c r="A66" s="118" t="s">
        <v>158</v>
      </c>
      <c r="B66" s="73"/>
      <c r="C66" s="73"/>
      <c r="D66" s="73"/>
      <c r="E66" s="119" t="s">
        <v>151</v>
      </c>
      <c r="F66" s="119" t="s">
        <v>152</v>
      </c>
      <c r="G66" s="74"/>
      <c r="H66" s="74"/>
      <c r="I66" s="121">
        <f>N45</f>
        <v>-300</v>
      </c>
      <c r="J66" s="75"/>
      <c r="K66" s="76"/>
      <c r="L66" s="76"/>
      <c r="M66" s="74"/>
      <c r="N66" s="88"/>
    </row>
    <row r="67" spans="1:14" x14ac:dyDescent="0.25">
      <c r="A67" s="79"/>
      <c r="B67" s="73"/>
      <c r="C67" s="73"/>
      <c r="D67" s="73"/>
      <c r="E67" s="119" t="s">
        <v>153</v>
      </c>
      <c r="F67" s="119" t="s">
        <v>154</v>
      </c>
      <c r="G67" s="74"/>
      <c r="H67" s="74"/>
      <c r="I67" s="75"/>
      <c r="J67" s="121">
        <f>N55</f>
        <v>0</v>
      </c>
      <c r="K67" s="76"/>
      <c r="L67" s="76"/>
      <c r="M67" s="74"/>
      <c r="N67" s="88"/>
    </row>
    <row r="68" spans="1:14" x14ac:dyDescent="0.25">
      <c r="A68" s="79"/>
      <c r="B68" s="73"/>
      <c r="C68" s="73"/>
      <c r="D68" s="73"/>
      <c r="E68" s="119" t="s">
        <v>151</v>
      </c>
      <c r="F68" s="119" t="s">
        <v>155</v>
      </c>
      <c r="G68" s="74"/>
      <c r="H68" s="74"/>
      <c r="I68" s="121">
        <f>N44</f>
        <v>300</v>
      </c>
      <c r="J68" s="75"/>
      <c r="K68" s="76"/>
      <c r="L68" s="76"/>
      <c r="M68" s="74"/>
      <c r="N68" s="88"/>
    </row>
    <row r="69" spans="1:14" x14ac:dyDescent="0.25">
      <c r="A69" s="79"/>
      <c r="B69" s="73"/>
      <c r="C69" s="73"/>
      <c r="D69" s="73"/>
      <c r="E69" s="119" t="s">
        <v>153</v>
      </c>
      <c r="F69" s="119" t="s">
        <v>156</v>
      </c>
      <c r="G69" s="74"/>
      <c r="H69" s="74"/>
      <c r="I69" s="75"/>
      <c r="J69" s="121">
        <f>I66+I68-J67</f>
        <v>0</v>
      </c>
      <c r="K69" s="76"/>
      <c r="L69" s="76"/>
      <c r="M69" s="74"/>
      <c r="N69" s="88"/>
    </row>
    <row r="70" spans="1:14" ht="15.75" thickBot="1" x14ac:dyDescent="0.3">
      <c r="A70" s="80" t="s">
        <v>157</v>
      </c>
      <c r="B70" s="81"/>
      <c r="C70" s="81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9"/>
    </row>
    <row r="71" spans="1:14" ht="15.75" thickBot="1" x14ac:dyDescent="0.3">
      <c r="A71" s="52"/>
      <c r="B71" s="16"/>
      <c r="C71" s="16"/>
      <c r="D71" s="16"/>
      <c r="I71" s="16"/>
    </row>
    <row r="72" spans="1:14" ht="16.5" customHeight="1" thickBot="1" x14ac:dyDescent="0.3">
      <c r="A72" s="159" t="s">
        <v>13</v>
      </c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1"/>
    </row>
    <row r="73" spans="1:14" ht="16.5" customHeight="1" x14ac:dyDescent="0.25">
      <c r="A73" s="36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28"/>
    </row>
    <row r="74" spans="1:14" ht="15.75" x14ac:dyDescent="0.25">
      <c r="A74" s="34"/>
      <c r="B74" s="30"/>
      <c r="C74" s="30"/>
      <c r="D74" s="30"/>
      <c r="E74" s="30"/>
      <c r="F74" s="30"/>
      <c r="G74" s="37"/>
      <c r="H74" s="37"/>
      <c r="I74" s="53" t="s">
        <v>14</v>
      </c>
      <c r="J74" s="125">
        <f>K59</f>
        <v>0</v>
      </c>
      <c r="K74" s="1"/>
      <c r="L74" s="30"/>
      <c r="M74" s="30"/>
      <c r="N74" s="28"/>
    </row>
    <row r="75" spans="1:14" x14ac:dyDescent="0.25">
      <c r="A75" s="36"/>
      <c r="B75" s="37"/>
      <c r="C75" s="37"/>
      <c r="D75" s="124" t="str">
        <f>IF(J74&gt;0,"PLEASE SUPPLY AN EMAIL CONTACT ADDRESS FOR EACH TEAM.","")</f>
        <v/>
      </c>
      <c r="E75" s="30"/>
      <c r="F75" s="30"/>
      <c r="G75" s="30"/>
      <c r="H75" s="37"/>
      <c r="I75" s="30"/>
      <c r="J75" s="30"/>
      <c r="K75" s="30"/>
      <c r="L75" s="30"/>
      <c r="M75" s="30"/>
      <c r="N75" s="28"/>
    </row>
    <row r="76" spans="1:14" ht="16.5" customHeight="1" x14ac:dyDescent="0.25">
      <c r="A76" s="143" t="s">
        <v>8</v>
      </c>
      <c r="B76" s="144"/>
      <c r="C76" s="144"/>
      <c r="D76" s="144"/>
      <c r="E76" s="144"/>
      <c r="F76" s="145"/>
      <c r="H76" s="143" t="s">
        <v>10</v>
      </c>
      <c r="I76" s="144"/>
      <c r="J76" s="144"/>
      <c r="K76" s="144"/>
      <c r="L76" s="144"/>
      <c r="M76" s="145"/>
      <c r="N76" s="28"/>
    </row>
    <row r="77" spans="1:14" ht="16.5" customHeight="1" x14ac:dyDescent="0.25">
      <c r="A77" s="54"/>
      <c r="B77" s="143" t="s">
        <v>9</v>
      </c>
      <c r="C77" s="144"/>
      <c r="D77" s="145"/>
      <c r="E77" s="143" t="s">
        <v>5</v>
      </c>
      <c r="F77" s="145"/>
      <c r="H77" s="55"/>
      <c r="I77" s="143" t="s">
        <v>9</v>
      </c>
      <c r="J77" s="144"/>
      <c r="K77" s="145"/>
      <c r="L77" s="143" t="s">
        <v>5</v>
      </c>
      <c r="M77" s="145"/>
      <c r="N77" s="28"/>
    </row>
    <row r="78" spans="1:14" ht="16.5" customHeight="1" x14ac:dyDescent="0.25">
      <c r="A78" s="54" t="s">
        <v>1</v>
      </c>
      <c r="B78" s="146"/>
      <c r="C78" s="147"/>
      <c r="D78" s="148"/>
      <c r="E78" s="141"/>
      <c r="F78" s="142"/>
      <c r="H78" s="55" t="s">
        <v>1</v>
      </c>
      <c r="I78" s="146"/>
      <c r="J78" s="147"/>
      <c r="K78" s="148"/>
      <c r="L78" s="141"/>
      <c r="M78" s="142"/>
      <c r="N78" s="28"/>
    </row>
    <row r="79" spans="1:14" ht="16.5" customHeight="1" x14ac:dyDescent="0.25">
      <c r="A79" s="54" t="s">
        <v>2</v>
      </c>
      <c r="B79" s="146"/>
      <c r="C79" s="147"/>
      <c r="D79" s="148"/>
      <c r="E79" s="141"/>
      <c r="F79" s="142"/>
      <c r="H79" s="55" t="s">
        <v>2</v>
      </c>
      <c r="I79" s="146"/>
      <c r="J79" s="147"/>
      <c r="K79" s="148"/>
      <c r="L79" s="146"/>
      <c r="M79" s="142"/>
      <c r="N79" s="28"/>
    </row>
    <row r="80" spans="1:14" ht="16.5" customHeight="1" x14ac:dyDescent="0.25">
      <c r="A80" s="54" t="s">
        <v>3</v>
      </c>
      <c r="B80" s="146"/>
      <c r="C80" s="147"/>
      <c r="D80" s="148"/>
      <c r="E80" s="141"/>
      <c r="F80" s="142"/>
      <c r="H80" s="55" t="s">
        <v>3</v>
      </c>
      <c r="I80" s="146"/>
      <c r="J80" s="147"/>
      <c r="K80" s="148"/>
      <c r="L80" s="141"/>
      <c r="M80" s="142"/>
      <c r="N80" s="28"/>
    </row>
    <row r="81" spans="1:14" ht="16.5" customHeight="1" x14ac:dyDescent="0.25">
      <c r="A81" s="54" t="s">
        <v>4</v>
      </c>
      <c r="B81" s="146"/>
      <c r="C81" s="147"/>
      <c r="D81" s="148"/>
      <c r="E81" s="141"/>
      <c r="F81" s="142"/>
      <c r="H81" s="55" t="s">
        <v>4</v>
      </c>
      <c r="I81" s="146"/>
      <c r="J81" s="147"/>
      <c r="K81" s="148"/>
      <c r="L81" s="141"/>
      <c r="M81" s="142"/>
      <c r="N81" s="28"/>
    </row>
    <row r="82" spans="1:14" ht="16.5" customHeight="1" x14ac:dyDescent="0.25">
      <c r="A82" s="54" t="s">
        <v>6</v>
      </c>
      <c r="B82" s="146"/>
      <c r="C82" s="147"/>
      <c r="D82" s="148"/>
      <c r="E82" s="141"/>
      <c r="F82" s="142"/>
      <c r="H82" s="55" t="s">
        <v>6</v>
      </c>
      <c r="I82" s="146"/>
      <c r="J82" s="147"/>
      <c r="K82" s="148"/>
      <c r="L82" s="141"/>
      <c r="M82" s="142"/>
      <c r="N82" s="28"/>
    </row>
    <row r="83" spans="1:14" ht="16.5" customHeight="1" x14ac:dyDescent="0.25">
      <c r="A83" s="54" t="s">
        <v>7</v>
      </c>
      <c r="B83" s="146"/>
      <c r="C83" s="147"/>
      <c r="D83" s="148"/>
      <c r="E83" s="146"/>
      <c r="F83" s="142"/>
      <c r="H83" s="55" t="s">
        <v>7</v>
      </c>
      <c r="I83" s="146"/>
      <c r="J83" s="147"/>
      <c r="K83" s="148"/>
      <c r="L83" s="146"/>
      <c r="M83" s="142"/>
      <c r="N83" s="28"/>
    </row>
    <row r="84" spans="1:14" ht="16.5" customHeight="1" x14ac:dyDescent="0.25">
      <c r="A84" s="123" t="s">
        <v>178</v>
      </c>
      <c r="B84" s="135"/>
      <c r="C84" s="136"/>
      <c r="D84" s="136"/>
      <c r="E84" s="136"/>
      <c r="F84" s="137"/>
      <c r="H84" s="55" t="s">
        <v>178</v>
      </c>
      <c r="I84" s="135"/>
      <c r="J84" s="136"/>
      <c r="K84" s="136"/>
      <c r="L84" s="136"/>
      <c r="M84" s="137"/>
      <c r="N84" s="28"/>
    </row>
    <row r="85" spans="1:14" ht="16.5" customHeight="1" x14ac:dyDescent="0.25">
      <c r="A85" s="36"/>
      <c r="B85" s="37"/>
      <c r="C85" s="37"/>
      <c r="D85" s="37"/>
      <c r="E85" s="30"/>
      <c r="F85" s="30"/>
      <c r="G85" s="37"/>
      <c r="H85" s="30"/>
      <c r="I85" s="30"/>
      <c r="J85" s="30"/>
      <c r="K85" s="30"/>
      <c r="L85" s="30"/>
      <c r="N85" s="28"/>
    </row>
    <row r="86" spans="1:14" ht="16.5" customHeight="1" x14ac:dyDescent="0.25">
      <c r="A86" s="143" t="s">
        <v>44</v>
      </c>
      <c r="B86" s="144"/>
      <c r="C86" s="144"/>
      <c r="D86" s="144"/>
      <c r="E86" s="144"/>
      <c r="F86" s="145"/>
      <c r="G86" s="30"/>
      <c r="H86" s="143" t="s">
        <v>45</v>
      </c>
      <c r="I86" s="144"/>
      <c r="J86" s="144"/>
      <c r="K86" s="144"/>
      <c r="L86" s="144"/>
      <c r="M86" s="145"/>
      <c r="N86" s="28"/>
    </row>
    <row r="87" spans="1:14" ht="16.5" customHeight="1" x14ac:dyDescent="0.25">
      <c r="A87" s="54"/>
      <c r="B87" s="143" t="s">
        <v>9</v>
      </c>
      <c r="C87" s="144"/>
      <c r="D87" s="145"/>
      <c r="E87" s="143" t="s">
        <v>5</v>
      </c>
      <c r="F87" s="145"/>
      <c r="H87" s="55"/>
      <c r="I87" s="143" t="s">
        <v>9</v>
      </c>
      <c r="J87" s="144"/>
      <c r="K87" s="145"/>
      <c r="L87" s="143" t="s">
        <v>5</v>
      </c>
      <c r="M87" s="145"/>
      <c r="N87" s="28"/>
    </row>
    <row r="88" spans="1:14" ht="16.5" customHeight="1" x14ac:dyDescent="0.25">
      <c r="A88" s="54" t="s">
        <v>1</v>
      </c>
      <c r="B88" s="146"/>
      <c r="C88" s="147"/>
      <c r="D88" s="148"/>
      <c r="E88" s="141"/>
      <c r="F88" s="142"/>
      <c r="H88" s="55" t="s">
        <v>1</v>
      </c>
      <c r="I88" s="146"/>
      <c r="J88" s="147"/>
      <c r="K88" s="148"/>
      <c r="L88" s="141"/>
      <c r="M88" s="142"/>
      <c r="N88" s="28"/>
    </row>
    <row r="89" spans="1:14" ht="16.5" customHeight="1" x14ac:dyDescent="0.25">
      <c r="A89" s="54" t="s">
        <v>2</v>
      </c>
      <c r="B89" s="146"/>
      <c r="C89" s="147"/>
      <c r="D89" s="148"/>
      <c r="E89" s="141"/>
      <c r="F89" s="142"/>
      <c r="H89" s="55" t="s">
        <v>2</v>
      </c>
      <c r="I89" s="146"/>
      <c r="J89" s="147"/>
      <c r="K89" s="148"/>
      <c r="L89" s="141"/>
      <c r="M89" s="142"/>
      <c r="N89" s="28"/>
    </row>
    <row r="90" spans="1:14" ht="16.5" customHeight="1" x14ac:dyDescent="0.25">
      <c r="A90" s="54" t="s">
        <v>3</v>
      </c>
      <c r="B90" s="146"/>
      <c r="C90" s="147"/>
      <c r="D90" s="148"/>
      <c r="E90" s="141"/>
      <c r="F90" s="142"/>
      <c r="H90" s="55" t="s">
        <v>3</v>
      </c>
      <c r="I90" s="146"/>
      <c r="J90" s="147"/>
      <c r="K90" s="148"/>
      <c r="L90" s="141"/>
      <c r="M90" s="142"/>
      <c r="N90" s="28"/>
    </row>
    <row r="91" spans="1:14" ht="16.5" customHeight="1" x14ac:dyDescent="0.25">
      <c r="A91" s="54" t="s">
        <v>4</v>
      </c>
      <c r="B91" s="146"/>
      <c r="C91" s="147"/>
      <c r="D91" s="148"/>
      <c r="E91" s="141"/>
      <c r="F91" s="142"/>
      <c r="H91" s="55" t="s">
        <v>4</v>
      </c>
      <c r="I91" s="146"/>
      <c r="J91" s="147"/>
      <c r="K91" s="148"/>
      <c r="L91" s="141"/>
      <c r="M91" s="142"/>
      <c r="N91" s="28"/>
    </row>
    <row r="92" spans="1:14" ht="16.5" customHeight="1" x14ac:dyDescent="0.25">
      <c r="A92" s="54" t="s">
        <v>6</v>
      </c>
      <c r="B92" s="146"/>
      <c r="C92" s="147"/>
      <c r="D92" s="148"/>
      <c r="E92" s="141"/>
      <c r="F92" s="142"/>
      <c r="H92" s="55" t="s">
        <v>6</v>
      </c>
      <c r="I92" s="146"/>
      <c r="J92" s="147"/>
      <c r="K92" s="148"/>
      <c r="L92" s="141"/>
      <c r="M92" s="142"/>
      <c r="N92" s="28"/>
    </row>
    <row r="93" spans="1:14" ht="16.5" customHeight="1" x14ac:dyDescent="0.25">
      <c r="A93" s="54" t="s">
        <v>7</v>
      </c>
      <c r="B93" s="146"/>
      <c r="C93" s="147"/>
      <c r="D93" s="148"/>
      <c r="E93" s="146"/>
      <c r="F93" s="142"/>
      <c r="H93" s="55" t="s">
        <v>7</v>
      </c>
      <c r="I93" s="146"/>
      <c r="J93" s="147"/>
      <c r="K93" s="148"/>
      <c r="L93" s="146"/>
      <c r="M93" s="142"/>
      <c r="N93" s="28"/>
    </row>
    <row r="94" spans="1:14" x14ac:dyDescent="0.25">
      <c r="A94" s="123" t="s">
        <v>178</v>
      </c>
      <c r="B94" s="135"/>
      <c r="C94" s="136"/>
      <c r="D94" s="136"/>
      <c r="E94" s="136"/>
      <c r="F94" s="137"/>
      <c r="H94" s="55" t="s">
        <v>178</v>
      </c>
      <c r="I94" s="135"/>
      <c r="J94" s="136"/>
      <c r="K94" s="136"/>
      <c r="L94" s="136"/>
      <c r="M94" s="137"/>
      <c r="N94" s="28"/>
    </row>
    <row r="101" s="16" customFormat="1" x14ac:dyDescent="0.25"/>
  </sheetData>
  <sheetProtection sheet="1" objects="1" scenarios="1"/>
  <mergeCells count="125">
    <mergeCell ref="I93:K93"/>
    <mergeCell ref="I78:K78"/>
    <mergeCell ref="I79:K79"/>
    <mergeCell ref="I80:K80"/>
    <mergeCell ref="I27:M27"/>
    <mergeCell ref="I28:M28"/>
    <mergeCell ref="L82:M82"/>
    <mergeCell ref="I29:M29"/>
    <mergeCell ref="I31:M31"/>
    <mergeCell ref="I32:M32"/>
    <mergeCell ref="I33:M33"/>
    <mergeCell ref="I34:M34"/>
    <mergeCell ref="I35:M35"/>
    <mergeCell ref="I30:M30"/>
    <mergeCell ref="I36:M36"/>
    <mergeCell ref="I87:K87"/>
    <mergeCell ref="I88:K88"/>
    <mergeCell ref="L80:M80"/>
    <mergeCell ref="L77:M77"/>
    <mergeCell ref="L78:M78"/>
    <mergeCell ref="L83:M83"/>
    <mergeCell ref="I83:K83"/>
    <mergeCell ref="B83:D83"/>
    <mergeCell ref="A40:C40"/>
    <mergeCell ref="A76:F76"/>
    <mergeCell ref="I15:J15"/>
    <mergeCell ref="K15:N15"/>
    <mergeCell ref="I16:J16"/>
    <mergeCell ref="K16:N16"/>
    <mergeCell ref="L17:N17"/>
    <mergeCell ref="B84:F84"/>
    <mergeCell ref="E83:F83"/>
    <mergeCell ref="B77:D77"/>
    <mergeCell ref="B78:D78"/>
    <mergeCell ref="B79:D79"/>
    <mergeCell ref="B80:D80"/>
    <mergeCell ref="B81:D81"/>
    <mergeCell ref="B82:D82"/>
    <mergeCell ref="E82:F82"/>
    <mergeCell ref="E80:F80"/>
    <mergeCell ref="I37:M37"/>
    <mergeCell ref="I38:M38"/>
    <mergeCell ref="H76:M76"/>
    <mergeCell ref="I84:M84"/>
    <mergeCell ref="I82:K82"/>
    <mergeCell ref="A72:N72"/>
    <mergeCell ref="B91:D91"/>
    <mergeCell ref="H86:M86"/>
    <mergeCell ref="E89:F89"/>
    <mergeCell ref="B87:D87"/>
    <mergeCell ref="E91:F91"/>
    <mergeCell ref="L90:M90"/>
    <mergeCell ref="I89:K89"/>
    <mergeCell ref="L92:M92"/>
    <mergeCell ref="L91:M91"/>
    <mergeCell ref="B8:G8"/>
    <mergeCell ref="B12:G12"/>
    <mergeCell ref="I40:M40"/>
    <mergeCell ref="I41:M41"/>
    <mergeCell ref="K8:M8"/>
    <mergeCell ref="A38:C38"/>
    <mergeCell ref="A27:C27"/>
    <mergeCell ref="A28:C28"/>
    <mergeCell ref="A29:C29"/>
    <mergeCell ref="I21:M21"/>
    <mergeCell ref="I22:M22"/>
    <mergeCell ref="A31:C31"/>
    <mergeCell ref="A32:C32"/>
    <mergeCell ref="A33:C33"/>
    <mergeCell ref="A37:C37"/>
    <mergeCell ref="A41:C41"/>
    <mergeCell ref="A36:C36"/>
    <mergeCell ref="A30:C30"/>
    <mergeCell ref="A34:C34"/>
    <mergeCell ref="A35:C35"/>
    <mergeCell ref="A26:C26"/>
    <mergeCell ref="I26:M26"/>
    <mergeCell ref="J4:N4"/>
    <mergeCell ref="A20:H20"/>
    <mergeCell ref="A22:C22"/>
    <mergeCell ref="A23:C23"/>
    <mergeCell ref="L10:M10"/>
    <mergeCell ref="A6:H6"/>
    <mergeCell ref="A19:N19"/>
    <mergeCell ref="I6:N6"/>
    <mergeCell ref="E81:F81"/>
    <mergeCell ref="I81:K81"/>
    <mergeCell ref="E78:F78"/>
    <mergeCell ref="E79:F79"/>
    <mergeCell ref="F17:H17"/>
    <mergeCell ref="E15:H15"/>
    <mergeCell ref="E16:H16"/>
    <mergeCell ref="I23:M23"/>
    <mergeCell ref="I24:M24"/>
    <mergeCell ref="I25:M25"/>
    <mergeCell ref="L81:M81"/>
    <mergeCell ref="L79:M79"/>
    <mergeCell ref="K9:M9"/>
    <mergeCell ref="C15:D15"/>
    <mergeCell ref="C16:D16"/>
    <mergeCell ref="B10:G10"/>
    <mergeCell ref="B94:F94"/>
    <mergeCell ref="I94:M94"/>
    <mergeCell ref="A24:C24"/>
    <mergeCell ref="A25:C25"/>
    <mergeCell ref="E92:F92"/>
    <mergeCell ref="A86:F86"/>
    <mergeCell ref="E87:F87"/>
    <mergeCell ref="E88:F88"/>
    <mergeCell ref="E90:F90"/>
    <mergeCell ref="B89:D89"/>
    <mergeCell ref="B90:D90"/>
    <mergeCell ref="E93:F93"/>
    <mergeCell ref="L87:M87"/>
    <mergeCell ref="L88:M88"/>
    <mergeCell ref="B93:D93"/>
    <mergeCell ref="L93:M93"/>
    <mergeCell ref="I90:K90"/>
    <mergeCell ref="I91:K91"/>
    <mergeCell ref="B88:D88"/>
    <mergeCell ref="E77:F77"/>
    <mergeCell ref="I77:K77"/>
    <mergeCell ref="B92:D92"/>
    <mergeCell ref="L89:M89"/>
    <mergeCell ref="I92:K92"/>
  </mergeCells>
  <dataValidations count="1">
    <dataValidation type="list" allowBlank="1" error="Please select from drop-down list." sqref="J4" xr:uid="{00000000-0002-0000-0000-000000000000}">
      <formula1>Regions</formula1>
    </dataValidation>
  </dataValidations>
  <pageMargins left="0.39370078740157483" right="0.35433070866141736" top="0.35433070866141736" bottom="0.23622047244094491" header="0.31496062992125984" footer="0.27559055118110237"/>
  <pageSetup paperSize="9" scale="70" fitToHeight="2" orientation="portrait" r:id="rId1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workbookViewId="0">
      <selection activeCell="B41" sqref="B41"/>
    </sheetView>
  </sheetViews>
  <sheetFormatPr defaultColWidth="9.28515625" defaultRowHeight="15" x14ac:dyDescent="0.25"/>
  <cols>
    <col min="1" max="1" width="36.140625" style="8" bestFit="1" customWidth="1"/>
    <col min="2" max="2" width="24.42578125" style="8" bestFit="1" customWidth="1"/>
    <col min="3" max="3" width="35.5703125" style="8" bestFit="1" customWidth="1"/>
    <col min="4" max="4" width="26.28515625" style="8" bestFit="1" customWidth="1"/>
    <col min="5" max="5" width="15" style="8" bestFit="1" customWidth="1"/>
    <col min="6" max="6" width="25.28515625" style="8" bestFit="1" customWidth="1"/>
    <col min="7" max="7" width="15.7109375" style="8" bestFit="1" customWidth="1"/>
    <col min="8" max="8" width="24.28515625" style="8" bestFit="1" customWidth="1"/>
    <col min="9" max="9" width="28" style="8" bestFit="1" customWidth="1"/>
    <col min="10" max="10" width="18.140625" style="8" bestFit="1" customWidth="1"/>
    <col min="12" max="16384" width="9.28515625" style="8"/>
  </cols>
  <sheetData>
    <row r="1" spans="1:10" x14ac:dyDescent="0.25">
      <c r="A1" s="6" t="s">
        <v>122</v>
      </c>
      <c r="B1" s="6" t="s">
        <v>181</v>
      </c>
      <c r="C1" s="6" t="s">
        <v>123</v>
      </c>
      <c r="D1" s="6" t="s">
        <v>150</v>
      </c>
      <c r="E1" s="6" t="s">
        <v>124</v>
      </c>
      <c r="F1" s="6" t="s">
        <v>170</v>
      </c>
      <c r="G1" s="6" t="s">
        <v>171</v>
      </c>
      <c r="H1" s="6" t="s">
        <v>125</v>
      </c>
      <c r="I1" s="6" t="s">
        <v>172</v>
      </c>
      <c r="J1" s="6" t="s">
        <v>169</v>
      </c>
    </row>
    <row r="2" spans="1:10" ht="15.75" x14ac:dyDescent="0.25">
      <c r="A2" s="9" t="s">
        <v>110</v>
      </c>
      <c r="B2" s="8" t="s">
        <v>48</v>
      </c>
      <c r="C2" s="8" t="s">
        <v>177</v>
      </c>
      <c r="D2" s="11" t="s">
        <v>142</v>
      </c>
      <c r="E2" s="8" t="s">
        <v>49</v>
      </c>
      <c r="F2" s="8" t="s">
        <v>50</v>
      </c>
      <c r="G2" s="11" t="s">
        <v>51</v>
      </c>
      <c r="H2" s="8" t="s">
        <v>52</v>
      </c>
      <c r="I2" s="11" t="s">
        <v>53</v>
      </c>
      <c r="J2" s="8" t="s">
        <v>63</v>
      </c>
    </row>
    <row r="3" spans="1:10" ht="15.75" x14ac:dyDescent="0.25">
      <c r="A3" s="9" t="s">
        <v>109</v>
      </c>
      <c r="B3" s="8" t="s">
        <v>64</v>
      </c>
      <c r="C3" s="10" t="s">
        <v>21</v>
      </c>
      <c r="D3" s="11" t="s">
        <v>54</v>
      </c>
      <c r="E3" s="8" t="s">
        <v>147</v>
      </c>
      <c r="F3" s="8" t="s">
        <v>163</v>
      </c>
      <c r="G3" s="11" t="s">
        <v>60</v>
      </c>
      <c r="H3" s="8" t="s">
        <v>69</v>
      </c>
      <c r="I3" s="8" t="s">
        <v>56</v>
      </c>
      <c r="J3" s="8" t="s">
        <v>161</v>
      </c>
    </row>
    <row r="4" spans="1:10" ht="15.75" x14ac:dyDescent="0.25">
      <c r="A4" s="9" t="s">
        <v>111</v>
      </c>
      <c r="B4" s="8" t="s">
        <v>71</v>
      </c>
      <c r="C4" s="10" t="s">
        <v>22</v>
      </c>
      <c r="D4" s="11" t="s">
        <v>58</v>
      </c>
      <c r="E4" s="8" t="s">
        <v>57</v>
      </c>
      <c r="F4" s="8" t="s">
        <v>59</v>
      </c>
      <c r="G4" t="s">
        <v>55</v>
      </c>
      <c r="H4" s="8" t="s">
        <v>73</v>
      </c>
      <c r="I4" s="11" t="s">
        <v>62</v>
      </c>
      <c r="J4" s="8" t="s">
        <v>61</v>
      </c>
    </row>
    <row r="5" spans="1:10" ht="15.75" x14ac:dyDescent="0.25">
      <c r="A5" s="9" t="s">
        <v>112</v>
      </c>
      <c r="B5" s="8" t="s">
        <v>165</v>
      </c>
      <c r="C5" s="10" t="s">
        <v>23</v>
      </c>
      <c r="D5" s="11" t="s">
        <v>66</v>
      </c>
      <c r="E5" s="8" t="s">
        <v>65</v>
      </c>
      <c r="F5" s="8" t="s">
        <v>67</v>
      </c>
      <c r="G5" s="11" t="s">
        <v>68</v>
      </c>
      <c r="H5" s="8" t="s">
        <v>173</v>
      </c>
      <c r="I5" s="11" t="s">
        <v>70</v>
      </c>
      <c r="J5" s="8" t="s">
        <v>77</v>
      </c>
    </row>
    <row r="6" spans="1:10" ht="15.75" x14ac:dyDescent="0.25">
      <c r="B6" s="8" t="s">
        <v>85</v>
      </c>
      <c r="C6" s="10" t="s">
        <v>24</v>
      </c>
      <c r="D6" s="11" t="s">
        <v>74</v>
      </c>
      <c r="E6" s="8" t="s">
        <v>78</v>
      </c>
      <c r="F6" s="8" t="s">
        <v>141</v>
      </c>
      <c r="G6" s="11" t="s">
        <v>72</v>
      </c>
      <c r="H6" s="8" t="s">
        <v>76</v>
      </c>
      <c r="I6" s="11" t="s">
        <v>148</v>
      </c>
      <c r="J6" s="8" t="s">
        <v>84</v>
      </c>
    </row>
    <row r="7" spans="1:10" ht="15.75" x14ac:dyDescent="0.25">
      <c r="B7" s="8" t="s">
        <v>143</v>
      </c>
      <c r="C7" s="10" t="s">
        <v>25</v>
      </c>
      <c r="D7" s="11" t="s">
        <v>79</v>
      </c>
      <c r="E7" s="8" t="s">
        <v>90</v>
      </c>
      <c r="F7" s="8" t="s">
        <v>75</v>
      </c>
      <c r="G7" s="11" t="s">
        <v>81</v>
      </c>
      <c r="H7" s="8" t="s">
        <v>82</v>
      </c>
      <c r="I7" s="11" t="s">
        <v>83</v>
      </c>
      <c r="J7" s="8" t="s">
        <v>140</v>
      </c>
    </row>
    <row r="8" spans="1:10" ht="15.75" x14ac:dyDescent="0.25">
      <c r="B8" s="8" t="s">
        <v>144</v>
      </c>
      <c r="C8" s="10" t="s">
        <v>26</v>
      </c>
      <c r="D8" s="11" t="s">
        <v>87</v>
      </c>
      <c r="E8" s="8" t="s">
        <v>99</v>
      </c>
      <c r="F8" s="8" t="s">
        <v>80</v>
      </c>
      <c r="G8" s="11" t="s">
        <v>93</v>
      </c>
      <c r="H8" s="8" t="s">
        <v>89</v>
      </c>
      <c r="I8" s="11" t="s">
        <v>94</v>
      </c>
      <c r="J8" s="8" t="s">
        <v>95</v>
      </c>
    </row>
    <row r="9" spans="1:10" ht="15.75" x14ac:dyDescent="0.25">
      <c r="B9" s="8" t="s">
        <v>102</v>
      </c>
      <c r="C9" s="10" t="s">
        <v>27</v>
      </c>
      <c r="D9" s="11" t="s">
        <v>91</v>
      </c>
      <c r="E9" s="8" t="s">
        <v>96</v>
      </c>
      <c r="F9" s="8" t="s">
        <v>88</v>
      </c>
      <c r="H9" s="8" t="s">
        <v>174</v>
      </c>
      <c r="I9" s="11" t="s">
        <v>149</v>
      </c>
      <c r="J9" s="8" t="s">
        <v>162</v>
      </c>
    </row>
    <row r="10" spans="1:10" ht="15.75" x14ac:dyDescent="0.25">
      <c r="B10" s="8" t="s">
        <v>107</v>
      </c>
      <c r="C10" s="9" t="s">
        <v>28</v>
      </c>
      <c r="D10" s="11" t="s">
        <v>97</v>
      </c>
      <c r="E10" s="8" t="s">
        <v>105</v>
      </c>
      <c r="F10" s="8" t="s">
        <v>92</v>
      </c>
      <c r="I10" s="11"/>
      <c r="J10" s="8" t="s">
        <v>86</v>
      </c>
    </row>
    <row r="11" spans="1:10" ht="15.75" x14ac:dyDescent="0.25">
      <c r="B11" s="8" t="s">
        <v>108</v>
      </c>
      <c r="C11" s="9" t="s">
        <v>29</v>
      </c>
      <c r="D11" s="11" t="s">
        <v>100</v>
      </c>
      <c r="F11" s="8" t="s">
        <v>98</v>
      </c>
      <c r="J11" s="8" t="s">
        <v>103</v>
      </c>
    </row>
    <row r="12" spans="1:10" ht="15.75" x14ac:dyDescent="0.25">
      <c r="B12" s="8" t="s">
        <v>145</v>
      </c>
      <c r="C12" s="109" t="s">
        <v>146</v>
      </c>
      <c r="D12" s="11" t="s">
        <v>164</v>
      </c>
      <c r="J12" s="8" t="s">
        <v>106</v>
      </c>
    </row>
    <row r="13" spans="1:10" x14ac:dyDescent="0.25">
      <c r="C13" s="8" t="s">
        <v>104</v>
      </c>
      <c r="D13" s="8" t="s">
        <v>101</v>
      </c>
    </row>
    <row r="14" spans="1:10" x14ac:dyDescent="0.25">
      <c r="C14" s="9" t="s">
        <v>30</v>
      </c>
    </row>
    <row r="15" spans="1:10" x14ac:dyDescent="0.25">
      <c r="C15" s="9" t="s">
        <v>176</v>
      </c>
    </row>
    <row r="16" spans="1:10" x14ac:dyDescent="0.25">
      <c r="C16" s="9" t="s">
        <v>31</v>
      </c>
    </row>
    <row r="17" spans="1:3" x14ac:dyDescent="0.25">
      <c r="C17" s="9" t="s">
        <v>175</v>
      </c>
    </row>
    <row r="20" spans="1:3" x14ac:dyDescent="0.25">
      <c r="A20" s="6" t="s">
        <v>121</v>
      </c>
      <c r="B20" s="6" t="s">
        <v>180</v>
      </c>
    </row>
    <row r="21" spans="1:3" x14ac:dyDescent="0.25">
      <c r="A21" s="6"/>
      <c r="B21" s="8">
        <v>0</v>
      </c>
    </row>
    <row r="22" spans="1:3" ht="15.75" x14ac:dyDescent="0.25">
      <c r="A22" s="105" t="str">
        <f>A1</f>
        <v>CENTRAL COAST</v>
      </c>
      <c r="B22" s="8">
        <v>1</v>
      </c>
    </row>
    <row r="23" spans="1:3" ht="15.75" x14ac:dyDescent="0.25">
      <c r="A23" s="105" t="str">
        <f>B1</f>
        <v>CENTRAL INLAND NSW</v>
      </c>
      <c r="B23" s="8">
        <v>1</v>
      </c>
    </row>
    <row r="24" spans="1:3" ht="15.75" x14ac:dyDescent="0.25">
      <c r="A24" s="105" t="str">
        <f>C1</f>
        <v>HUNTER</v>
      </c>
      <c r="B24" s="8">
        <v>3</v>
      </c>
    </row>
    <row r="25" spans="1:3" ht="15.75" x14ac:dyDescent="0.25">
      <c r="A25" s="105" t="str">
        <f>D1</f>
        <v>MID NORTH COAST</v>
      </c>
      <c r="B25" s="8">
        <v>2</v>
      </c>
    </row>
    <row r="26" spans="1:3" ht="15.75" x14ac:dyDescent="0.25">
      <c r="A26" s="105" t="str">
        <f>E1</f>
        <v>MOUNTAINS</v>
      </c>
      <c r="B26" s="8">
        <v>2</v>
      </c>
    </row>
    <row r="27" spans="1:3" ht="15.75" x14ac:dyDescent="0.25">
      <c r="A27" s="105" t="str">
        <f>F1</f>
        <v>NORTHERN RIVERS</v>
      </c>
      <c r="B27" s="8">
        <v>2</v>
      </c>
    </row>
    <row r="28" spans="1:3" ht="15.75" x14ac:dyDescent="0.25">
      <c r="A28" s="7" t="str">
        <f>G1</f>
        <v>SOUTH COAST</v>
      </c>
      <c r="B28" s="8">
        <v>1</v>
      </c>
    </row>
    <row r="29" spans="1:3" ht="15.75" x14ac:dyDescent="0.25">
      <c r="A29" s="105" t="str">
        <f>H1</f>
        <v>SOUTH WEST NSW</v>
      </c>
      <c r="B29" s="8">
        <v>1</v>
      </c>
    </row>
    <row r="30" spans="1:3" ht="15.75" x14ac:dyDescent="0.25">
      <c r="A30" s="7" t="str">
        <f>I1</f>
        <v>TABLELANDS-ILLAWARRA</v>
      </c>
      <c r="B30" s="8">
        <v>1</v>
      </c>
    </row>
    <row r="31" spans="1:3" ht="15.75" x14ac:dyDescent="0.25">
      <c r="A31" s="105" t="str">
        <f>J1</f>
        <v>WESTERN NSW</v>
      </c>
      <c r="B31" s="8">
        <v>1</v>
      </c>
    </row>
    <row r="32" spans="1:3" x14ac:dyDescent="0.25">
      <c r="B32" s="8">
        <f>SUM(B22:B31)</f>
        <v>15</v>
      </c>
      <c r="C32" s="8" t="s">
        <v>159</v>
      </c>
    </row>
    <row r="33" spans="1:2" x14ac:dyDescent="0.25">
      <c r="A33" s="6" t="s">
        <v>120</v>
      </c>
    </row>
    <row r="34" spans="1:2" x14ac:dyDescent="0.25">
      <c r="A34" s="8" t="s">
        <v>119</v>
      </c>
      <c r="B34" s="8">
        <v>10</v>
      </c>
    </row>
    <row r="35" spans="1:2" x14ac:dyDescent="0.25">
      <c r="A35" s="8" t="s">
        <v>130</v>
      </c>
      <c r="B35" s="8">
        <v>12</v>
      </c>
    </row>
    <row r="36" spans="1:2" x14ac:dyDescent="0.25">
      <c r="A36" s="8" t="s">
        <v>166</v>
      </c>
      <c r="B36" s="8">
        <v>750</v>
      </c>
    </row>
    <row r="37" spans="1:2" x14ac:dyDescent="0.25">
      <c r="A37" s="8" t="s">
        <v>167</v>
      </c>
      <c r="B37" s="8">
        <v>200</v>
      </c>
    </row>
    <row r="38" spans="1:2" x14ac:dyDescent="0.25">
      <c r="A38" s="8" t="s">
        <v>168</v>
      </c>
      <c r="B38" s="8">
        <v>240</v>
      </c>
    </row>
    <row r="39" spans="1:2" x14ac:dyDescent="0.25">
      <c r="A39" s="8" t="s">
        <v>137</v>
      </c>
      <c r="B39" s="8">
        <v>1.28</v>
      </c>
    </row>
    <row r="40" spans="1:2" x14ac:dyDescent="0.25">
      <c r="A40" s="8" t="s">
        <v>193</v>
      </c>
      <c r="B40" s="8">
        <v>300</v>
      </c>
    </row>
    <row r="41" spans="1:2" x14ac:dyDescent="0.25">
      <c r="A41" s="8" t="s">
        <v>131</v>
      </c>
      <c r="B41" s="8">
        <v>2021</v>
      </c>
    </row>
  </sheetData>
  <sheetProtection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Regional Final Form</vt:lpstr>
      <vt:lpstr>DO NOT TOUCH THIS SHEET</vt:lpstr>
      <vt:lpstr>ABFLevy</vt:lpstr>
      <vt:lpstr>GoldMP</vt:lpstr>
      <vt:lpstr>NFFee</vt:lpstr>
      <vt:lpstr>NSWBAlevy</vt:lpstr>
      <vt:lpstr>Regions</vt:lpstr>
      <vt:lpstr>RFDFee</vt:lpstr>
      <vt:lpstr>RFFee</vt:lpstr>
      <vt:lpstr>ROHon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2018-01-30T05:35:30Z</cp:lastPrinted>
  <dcterms:created xsi:type="dcterms:W3CDTF">2010-02-02T11:47:14Z</dcterms:created>
  <dcterms:modified xsi:type="dcterms:W3CDTF">2021-10-24T05:11:06Z</dcterms:modified>
</cp:coreProperties>
</file>